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2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r:id="rId11"/>
    <sheet name="Норматив ээ" sheetId="12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счетчики'!$A$1:$H$71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43" tabRatio="856" activeSheetId="13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E10" i="13" l="1"/>
  <c r="E5" i="13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8" i="13" l="1"/>
  <c r="F7" i="13"/>
  <c r="E7" i="13" s="1"/>
  <c r="G202" i="5" l="1"/>
  <c r="G118" i="2" l="1"/>
  <c r="F167" i="5" l="1"/>
  <c r="F63" i="5"/>
  <c r="F51" i="5"/>
  <c r="G6" i="13" l="1"/>
  <c r="F57" i="6" l="1"/>
  <c r="F23" i="2" l="1"/>
  <c r="F56" i="6" l="1"/>
  <c r="G56" i="6" s="1"/>
  <c r="G57" i="6"/>
  <c r="F6" i="13" l="1"/>
  <c r="E6" i="13"/>
  <c r="F65" i="6"/>
  <c r="G65" i="6" s="1"/>
  <c r="F63" i="6" l="1"/>
  <c r="E9" i="13" l="1"/>
  <c r="F9" i="13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33" i="2" l="1"/>
  <c r="F10" i="2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0" i="13" l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3" i="5"/>
  <c r="F46" i="4" l="1"/>
  <c r="C11" i="12" l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B64" i="1" l="1"/>
  <c r="C19" i="6"/>
  <c r="C28" i="6"/>
  <c r="G61" i="1"/>
  <c r="F204" i="5"/>
  <c r="C43" i="6"/>
  <c r="F61" i="4"/>
  <c r="B65" i="1"/>
  <c r="D119" i="2"/>
  <c r="G25" i="1"/>
  <c r="C33" i="3"/>
  <c r="G13" i="1"/>
  <c r="C18" i="6"/>
  <c r="F102" i="5"/>
  <c r="C7" i="10" l="1"/>
  <c r="B66" i="1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41" i="1"/>
  <c r="G41" i="1" s="1"/>
  <c r="F200" i="5"/>
  <c r="F199" i="5"/>
  <c r="F192" i="5"/>
  <c r="F189" i="5"/>
  <c r="F183" i="5"/>
  <c r="F180" i="5"/>
  <c r="F179" i="5"/>
  <c r="F178" i="5"/>
  <c r="F176" i="5"/>
  <c r="F172" i="5"/>
  <c r="F171" i="5"/>
  <c r="F169" i="5"/>
  <c r="F168" i="5"/>
  <c r="F165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6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51" i="1"/>
  <c r="G45" i="1"/>
  <c r="G19" i="1"/>
  <c r="G26" i="1" s="1"/>
  <c r="C27" i="6"/>
  <c r="C44" i="6" s="1"/>
  <c r="F100" i="6"/>
  <c r="F101" i="6"/>
  <c r="F102" i="6"/>
  <c r="F99" i="6"/>
  <c r="B67" i="1" l="1"/>
  <c r="B63" i="1"/>
  <c r="G78" i="6"/>
  <c r="G80" i="6"/>
  <c r="F45" i="6"/>
  <c r="G79" i="6"/>
  <c r="F103" i="6"/>
  <c r="G72" i="6" l="1"/>
  <c r="F54" i="5"/>
  <c r="F182" i="5" l="1"/>
  <c r="F202" i="5" s="1"/>
  <c r="D34" i="9" l="1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4E592530-F83F-48EC-BD0A-20AA59E7E7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390+480+250+210+290+410=2030/6=339 кВт
среднемесячное значение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D69" authorId="0" guid="{80C2B3BE-4DC5-44F6-9DB7-73DDCD97265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F3C6C358-AE53-4862-BF42-E0825BAC29A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4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5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<sst xmlns="http://schemas.openxmlformats.org/spreadsheetml/2006/main" count="2301" uniqueCount="2009">
  <si>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</si>
  <si>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</si>
  <si>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</si>
  <si>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</si>
  <si>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</si>
  <si>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</si>
  <si>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</si>
  <si>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</si>
  <si>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</si>
  <si>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</si>
  <si>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</si>
  <si>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</si>
  <si>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</si>
  <si>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</si>
  <si>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</si>
  <si>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</si>
  <si>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</si>
  <si>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</si>
  <si>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</si>
  <si>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</si>
  <si>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</si>
  <si>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</si>
  <si>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</si>
  <si>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</si>
  <si>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</si>
  <si>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</si>
  <si>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</si>
  <si>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</si>
  <si>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</si>
  <si>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</si>
  <si>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</si>
  <si>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</si>
  <si>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</si>
  <si>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</si>
  <si>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</si>
  <si>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</si>
  <si>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</si>
  <si>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</si>
  <si>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</si>
  <si>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</si>
  <si>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</si>
  <si>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</si>
  <si>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</si>
  <si>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</si>
  <si>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</si>
  <si>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</si>
  <si>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</si>
  <si>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</si>
  <si>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</si>
  <si>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</si>
  <si>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</si>
  <si>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</si>
  <si>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</si>
  <si>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</si>
  <si>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</si>
  <si>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</si>
  <si>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</si>
  <si>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</si>
  <si>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</si>
  <si>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</si>
  <si>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</si>
  <si>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</si>
  <si>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</si>
  <si>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</si>
  <si>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</si>
  <si>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</si>
  <si>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</si>
  <si>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</si>
  <si>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</si>
  <si>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</si>
  <si>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</si>
  <si>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</si>
  <si>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</si>
  <si>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</si>
  <si>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</si>
  <si>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</si>
  <si>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</si>
  <si>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</si>
  <si>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</si>
  <si>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</si>
  <si>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</si>
  <si>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</si>
  <si>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</si>
  <si>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</si>
  <si>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</si>
  <si>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</si>
  <si>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</si>
  <si>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</si>
  <si>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</si>
  <si>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</si>
  <si>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</si>
  <si>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</si>
  <si>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</si>
  <si>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</si>
  <si>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</si>
  <si>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</si>
  <si>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</si>
  <si>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</si>
  <si>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</si>
  <si>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</si>
  <si>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</si>
  <si>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</si>
  <si>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</si>
  <si>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</si>
  <si>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</si>
  <si>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</si>
  <si>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</si>
  <si>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</si>
  <si>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</si>
  <si>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</si>
  <si>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</si>
  <si>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</si>
  <si>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</si>
  <si>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</si>
  <si>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</si>
  <si>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</si>
  <si>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</si>
  <si>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</si>
  <si>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</si>
  <si>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</si>
  <si>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</si>
  <si>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</si>
  <si>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</si>
  <si>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</si>
  <si>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</si>
  <si>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</si>
  <si>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</si>
  <si>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</si>
  <si>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</si>
  <si>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</si>
  <si>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</si>
  <si>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</si>
  <si>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</si>
  <si>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</si>
  <si>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</si>
  <si>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</si>
  <si>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</si>
  <si>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</si>
  <si>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</si>
  <si>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</si>
  <si>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</si>
  <si>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</si>
  <si>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</si>
  <si>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</si>
  <si>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</si>
  <si>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</si>
  <si>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</si>
  <si>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</si>
  <si>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</si>
  <si>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</si>
  <si>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</si>
  <si>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</si>
  <si>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</si>
  <si>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</si>
  <si>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</si>
  <si>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</si>
  <si>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</si>
  <si>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</si>
  <si>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</si>
  <si>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</si>
  <si>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</si>
  <si>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</si>
  <si>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</si>
  <si>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</si>
  <si>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</si>
  <si>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</si>
  <si>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</si>
  <si>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</si>
  <si>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</si>
  <si>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</si>
  <si>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</si>
  <si>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</si>
  <si>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</si>
  <si>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</si>
  <si>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</si>
  <si>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</si>
  <si>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</si>
  <si>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</si>
  <si>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</si>
  <si>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</si>
  <si>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</si>
  <si>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</si>
  <si>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</si>
  <si>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</si>
  <si>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</si>
  <si>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</si>
  <si>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</si>
  <si>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</si>
  <si>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</si>
  <si>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</si>
  <si>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</si>
  <si>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</si>
  <si>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</si>
  <si>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</si>
  <si>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</si>
  <si>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</si>
  <si>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</si>
  <si>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</si>
  <si>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</si>
  <si>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</si>
  <si>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</si>
  <si>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</si>
  <si>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</si>
  <si>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</si>
  <si>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</si>
  <si>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</si>
  <si>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</si>
  <si>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</si>
  <si>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</si>
  <si>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</si>
  <si>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</si>
  <si>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</si>
  <si>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</si>
  <si>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</si>
  <si>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</si>
  <si>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</si>
  <si>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</si>
  <si>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</si>
  <si>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</si>
  <si>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</si>
  <si>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</si>
  <si>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</si>
  <si>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</si>
  <si>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</si>
  <si>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</si>
  <si>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</si>
  <si>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</si>
  <si>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</si>
  <si>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</si>
  <si>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</si>
  <si>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</si>
  <si>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</si>
  <si>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</si>
  <si>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</si>
  <si>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</si>
  <si>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</si>
  <si>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</si>
  <si>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</si>
  <si>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</si>
  <si>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</si>
  <si>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</si>
  <si>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</si>
  <si>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</si>
  <si>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</si>
  <si>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</si>
  <si>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</si>
  <si>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</si>
  <si>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</si>
  <si>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</si>
  <si>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</si>
  <si>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</si>
  <si>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</si>
  <si>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</si>
  <si>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</si>
  <si>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</si>
  <si>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</si>
  <si>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</si>
  <si>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</si>
  <si>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</si>
  <si>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</si>
  <si>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</si>
  <si>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</si>
  <si>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</si>
  <si>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</si>
  <si>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</si>
  <si>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</si>
  <si>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</si>
  <si>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</si>
  <si>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</si>
  <si>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</si>
  <si>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</si>
  <si>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</si>
  <si>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</si>
  <si>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</si>
  <si>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</si>
  <si>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</si>
  <si>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</si>
  <si>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</si>
  <si>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</si>
  <si>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</si>
  <si>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</si>
  <si>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</si>
  <si>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</si>
  <si>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</si>
  <si>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</si>
  <si>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</si>
  <si>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</si>
  <si>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</si>
  <si>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</si>
  <si>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</si>
  <si>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</si>
  <si>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</si>
  <si>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</si>
  <si>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</si>
  <si>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</si>
  <si>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</si>
  <si>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</si>
  <si>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</si>
  <si>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</si>
  <si>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</si>
  <si>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</si>
  <si>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</si>
  <si>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</si>
  <si>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</si>
  <si>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</si>
  <si>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</si>
  <si>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</si>
  <si>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</si>
  <si>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</si>
  <si>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</si>
  <si>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</si>
  <si>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</si>
  <si>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</si>
  <si>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</si>
  <si>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</si>
  <si>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</si>
  <si>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</si>
  <si>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</si>
  <si>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</si>
  <si>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</si>
  <si>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</si>
  <si>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</si>
  <si>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</si>
  <si>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</si>
  <si>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</si>
  <si>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</si>
  <si>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</si>
  <si>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</si>
  <si>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</si>
  <si>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</si>
  <si>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</si>
  <si>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</si>
  <si>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</si>
  <si>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</si>
  <si>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</si>
  <si>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</si>
  <si>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</si>
  <si>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</si>
  <si>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</si>
  <si>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</si>
  <si>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</si>
  <si>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</si>
  <si>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</si>
  <si>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</si>
  <si>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</si>
  <si>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</si>
  <si>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</si>
  <si>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</si>
  <si>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</si>
  <si>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</si>
  <si>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</si>
  <si>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</si>
  <si>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</si>
  <si>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</si>
  <si>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</si>
  <si>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</si>
  <si>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</si>
  <si>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</si>
  <si>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</si>
  <si>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</si>
  <si>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</si>
  <si>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</si>
  <si>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</si>
  <si>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</si>
  <si>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</si>
  <si>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</si>
  <si>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</si>
  <si>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</si>
  <si>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</si>
  <si>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</si>
  <si>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</si>
  <si>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</si>
  <si>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</si>
  <si>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</si>
  <si>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</si>
  <si>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</si>
  <si>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</si>
  <si>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</si>
  <si>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</si>
  <si>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</si>
  <si>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</si>
  <si>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</si>
  <si>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</si>
  <si>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</si>
  <si>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</si>
  <si>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</si>
  <si>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</si>
  <si>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</si>
  <si>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</si>
  <si>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</si>
  <si>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</si>
  <si>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</si>
  <si>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</si>
  <si>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</si>
  <si>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</si>
  <si>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</si>
  <si>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</si>
  <si>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</si>
  <si>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</si>
  <si>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</si>
  <si>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</si>
  <si>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</si>
  <si>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</si>
  <si>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</si>
  <si>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</si>
  <si>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</si>
  <si>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</si>
  <si>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</si>
  <si>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</si>
  <si>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</si>
  <si>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</si>
  <si>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</si>
  <si>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</si>
  <si>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</si>
  <si>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</si>
  <si>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</si>
  <si>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</si>
  <si>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</si>
  <si>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</si>
  <si>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</si>
  <si>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</si>
  <si>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</si>
  <si>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</si>
  <si>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</si>
  <si>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</si>
  <si>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</si>
  <si>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</si>
  <si>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</si>
  <si>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</si>
  <si>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</si>
  <si>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</si>
  <si>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</si>
  <si>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</si>
  <si>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</si>
  <si>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</si>
  <si>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</si>
  <si>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</si>
  <si>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</si>
  <si>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</si>
  <si>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</si>
  <si>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</si>
  <si>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</si>
  <si>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</si>
  <si>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</si>
  <si>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</si>
  <si>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</si>
  <si>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</si>
  <si>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</si>
  <si>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</si>
  <si>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</si>
  <si>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</si>
  <si>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</si>
  <si>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</si>
  <si>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</si>
  <si>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</si>
  <si>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</si>
  <si>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</si>
  <si>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</si>
  <si>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</si>
  <si>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</si>
  <si>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</si>
  <si>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</si>
  <si>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</si>
  <si>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</si>
  <si>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</si>
  <si>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</si>
  <si>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</si>
  <si>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</si>
  <si>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</si>
  <si>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</si>
  <si>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</si>
  <si>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</si>
  <si>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</si>
  <si>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</si>
  <si>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</si>
  <si>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</si>
  <si>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</si>
  <si>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</si>
  <si>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</si>
  <si>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</si>
  <si>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</si>
  <si>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</si>
  <si>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</si>
  <si>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</si>
  <si>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</si>
  <si>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</si>
  <si>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</si>
  <si>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</si>
  <si>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</si>
  <si>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</si>
  <si>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</si>
  <si>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</si>
  <si>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</si>
  <si>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</si>
  <si>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</si>
  <si>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</si>
  <si>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</si>
  <si>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</si>
  <si>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</si>
  <si>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</si>
  <si>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</si>
  <si>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</si>
  <si>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</si>
  <si>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</si>
  <si>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</si>
  <si>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</si>
  <si>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</si>
  <si>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</si>
  <si>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</si>
  <si>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</si>
  <si>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</si>
  <si>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</si>
  <si>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</si>
  <si>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</si>
  <si>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</si>
  <si>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</si>
  <si>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</si>
  <si>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</si>
  <si>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</si>
  <si>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</si>
  <si>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</si>
  <si>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</si>
  <si>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</si>
  <si>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</si>
  <si>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</si>
  <si>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</si>
  <si>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</si>
  <si>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</si>
  <si>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</si>
  <si>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</si>
  <si>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</si>
  <si>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</si>
  <si>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</si>
  <si>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</si>
  <si>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</si>
  <si>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</si>
  <si>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</si>
  <si>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</si>
  <si>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</si>
  <si>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</si>
  <si>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</si>
  <si>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</si>
  <si>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</si>
  <si>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</si>
  <si>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</si>
  <si>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</si>
  <si>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</si>
  <si>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</si>
  <si>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</si>
  <si>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</si>
  <si>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</si>
  <si>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</si>
  <si>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</si>
  <si>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</si>
  <si>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</si>
  <si>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</si>
  <si>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</si>
  <si>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</si>
  <si>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</si>
  <si>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</si>
  <si>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</si>
  <si>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</si>
  <si>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</si>
  <si>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</si>
  <si>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</si>
  <si>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</si>
  <si>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</si>
  <si>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</si>
  <si>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</si>
  <si>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</si>
  <si>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</si>
  <si>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</si>
  <si>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</si>
  <si>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</si>
  <si>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</si>
  <si>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</si>
  <si>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</si>
  <si>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</si>
  <si>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</si>
  <si>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</si>
  <si>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</si>
  <si>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</si>
  <si>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</si>
  <si>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</si>
  <si>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</si>
  <si>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</si>
  <si>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</si>
  <si>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</si>
  <si>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</si>
  <si>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</si>
  <si>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</si>
  <si>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</si>
  <si>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</si>
  <si>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</si>
  <si>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</si>
  <si>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</si>
  <si>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</si>
  <si>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</si>
  <si>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</si>
  <si>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</si>
  <si>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</si>
  <si>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</si>
  <si>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</si>
  <si>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</si>
  <si>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</si>
  <si>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</si>
  <si>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</si>
  <si>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</si>
  <si>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</si>
  <si>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</si>
  <si>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</si>
  <si>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</si>
  <si>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</si>
  <si>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</si>
  <si>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</si>
  <si>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</si>
  <si>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</si>
  <si>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</si>
  <si>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</si>
  <si>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</si>
  <si>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</si>
  <si>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</si>
  <si>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</si>
  <si>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</si>
  <si>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</si>
  <si>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</si>
  <si>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</si>
  <si>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</si>
  <si>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</si>
  <si>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</si>
  <si>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</si>
  <si>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</si>
  <si>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</si>
  <si>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</si>
  <si>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</si>
  <si>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</si>
  <si>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</si>
  <si>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</si>
  <si>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</si>
  <si>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</si>
  <si>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</si>
  <si>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</si>
  <si>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</si>
  <si>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</si>
  <si>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</si>
  <si>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</si>
  <si>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</si>
  <si>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</si>
  <si>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</si>
  <si>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</si>
  <si>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</si>
  <si>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</si>
  <si>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</si>
  <si>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</si>
  <si>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</si>
  <si>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</si>
  <si>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</si>
  <si>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</si>
  <si>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</si>
  <si>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</si>
  <si>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</si>
  <si>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</si>
  <si>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</si>
  <si>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</si>
  <si>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</si>
  <si>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</si>
  <si>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</si>
  <si>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</si>
  <si>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</si>
  <si>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</si>
  <si>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</si>
  <si>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</si>
  <si>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</si>
  <si>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</si>
  <si>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</si>
  <si>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</si>
  <si>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</si>
  <si>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</si>
  <si>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</si>
  <si>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</si>
  <si>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</si>
  <si>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</si>
  <si>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</si>
  <si>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</si>
  <si>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</si>
  <si>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</si>
  <si>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</si>
  <si>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</si>
  <si>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</si>
  <si>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</si>
  <si>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</si>
  <si>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</si>
  <si>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</si>
  <si>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</si>
  <si>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</si>
  <si>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</si>
  <si>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</si>
  <si>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</si>
  <si>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</si>
  <si>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</si>
  <si>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</si>
  <si>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</si>
  <si>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</si>
  <si>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</si>
  <si>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</si>
  <si>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</si>
  <si>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</si>
  <si>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</si>
  <si>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</si>
  <si>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</si>
  <si>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</si>
  <si>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</si>
  <si>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</si>
  <si>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</si>
  <si>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</si>
  <si>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</si>
  <si>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</si>
  <si>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</si>
  <si>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</si>
  <si>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</si>
  <si>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</si>
  <si>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</si>
  <si>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</si>
  <si>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</si>
  <si>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</si>
  <si>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</si>
  <si>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</si>
  <si>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</si>
  <si>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</si>
  <si>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</si>
  <si>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</si>
  <si>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</si>
  <si>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</si>
  <si>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</si>
  <si>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</si>
  <si>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</si>
  <si>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</si>
  <si>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</si>
  <si>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</si>
  <si>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</si>
  <si>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</si>
  <si>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</si>
  <si>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</si>
  <si>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</si>
  <si>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</si>
  <si>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</si>
  <si>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</si>
  <si>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</si>
  <si>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</si>
  <si>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</si>
  <si>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</si>
  <si>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</si>
  <si>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</si>
  <si>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</si>
  <si>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</si>
  <si>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</si>
  <si>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</si>
  <si>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</si>
  <si>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</si>
  <si>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</si>
  <si>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</si>
  <si>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</si>
  <si>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</si>
  <si>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</si>
  <si>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</si>
  <si>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</si>
  <si>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</si>
  <si>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</si>
  <si>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</si>
  <si>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</si>
  <si>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</si>
  <si>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</si>
  <si>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</si>
  <si>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</si>
  <si>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</si>
  <si>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</si>
  <si>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</si>
  <si>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</si>
  <si>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</si>
  <si>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</si>
  <si>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</si>
  <si>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</si>
  <si>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</si>
  <si>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</si>
  <si>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</si>
  <si>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</si>
  <si>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</si>
  <si>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</si>
  <si>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</si>
  <si>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</si>
  <si>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</si>
  <si>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</si>
  <si>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</si>
  <si>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</si>
  <si>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</si>
  <si>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</si>
  <si>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</si>
  <si>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</si>
  <si>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</si>
  <si>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</si>
  <si>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</si>
  <si>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</si>
  <si>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</si>
  <si>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</si>
  <si>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</si>
  <si>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</si>
  <si>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</si>
  <si>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</si>
  <si>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</si>
  <si>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</si>
  <si>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</si>
  <si>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</si>
  <si>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</si>
  <si>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</si>
  <si>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</si>
  <si>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</si>
  <si>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</si>
  <si>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</si>
  <si>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</si>
  <si>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</si>
  <si>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</si>
  <si>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</si>
  <si>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</si>
  <si>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</si>
  <si>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</si>
  <si>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</si>
  <si>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</si>
  <si>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</si>
  <si>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</si>
  <si>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</si>
  <si>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</si>
  <si>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</si>
  <si>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</si>
  <si>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</si>
  <si>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</si>
  <si>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</si>
  <si>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</si>
  <si>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</si>
  <si>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</si>
  <si>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</si>
  <si>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</si>
  <si>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</si>
  <si>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</si>
  <si>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</si>
  <si>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</si>
  <si>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</si>
  <si>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</si>
  <si>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</si>
  <si>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</si>
  <si>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</si>
  <si>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</si>
  <si>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</si>
  <si>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</si>
  <si>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</si>
  <si>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</si>
  <si>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</si>
  <si>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</si>
  <si>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</si>
  <si>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</si>
  <si>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</si>
  <si>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</si>
  <si>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</si>
  <si>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</si>
  <si>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</si>
  <si>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</si>
  <si>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</si>
  <si>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</si>
  <si>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</si>
  <si>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</si>
  <si>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</si>
  <si>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</si>
  <si>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</si>
  <si>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</si>
  <si>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</si>
  <si>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</si>
  <si>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</si>
  <si>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</si>
  <si>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</si>
  <si>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</si>
  <si>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</si>
  <si>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</si>
  <si>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</si>
  <si>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</si>
  <si>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</si>
  <si>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</si>
  <si>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</si>
  <si>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</si>
  <si>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</si>
  <si>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</si>
  <si>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</si>
  <si>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</si>
  <si>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</si>
  <si>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</si>
  <si>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</si>
  <si>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</si>
  <si>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</si>
  <si>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</si>
  <si>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</si>
  <si>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</si>
  <si>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</si>
  <si>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</si>
  <si>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</si>
  <si>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</si>
  <si>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</si>
  <si>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</si>
  <si>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</si>
  <si>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</si>
  <si>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</si>
  <si>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</si>
  <si>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</si>
  <si>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</si>
  <si>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</si>
  <si>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</si>
  <si>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</si>
  <si>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</si>
  <si>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</si>
  <si>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</si>
  <si>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</si>
  <si>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</si>
  <si>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</si>
  <si>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</si>
  <si>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</si>
  <si>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</si>
  <si>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</si>
  <si>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</si>
  <si>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</si>
  <si>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</si>
  <si>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</si>
  <si>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</si>
  <si>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</si>
  <si>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</si>
  <si>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</si>
  <si>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</si>
  <si>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</si>
  <si>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</si>
  <si>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</si>
  <si>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</si>
  <si>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</si>
  <si>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</si>
  <si>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</si>
  <si>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</si>
  <si>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</si>
  <si>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</si>
  <si>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</si>
  <si>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</si>
  <si>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</si>
  <si>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</si>
  <si>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</si>
  <si>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</si>
  <si>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</si>
  <si>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</si>
  <si>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</si>
  <si>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</si>
  <si>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</si>
  <si>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</si>
  <si>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</si>
  <si>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</si>
  <si>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</si>
  <si>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</si>
  <si>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</si>
  <si>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</si>
  <si>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</si>
  <si>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</si>
  <si>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</si>
  <si>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</si>
  <si>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</si>
  <si>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</si>
  <si>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</si>
  <si>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</si>
  <si>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</si>
  <si>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</si>
  <si>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</si>
  <si>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</si>
  <si>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</si>
  <si>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</si>
  <si>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</si>
  <si>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</si>
  <si>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</si>
  <si>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</si>
  <si>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</si>
  <si>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</si>
  <si>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</si>
  <si>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</si>
  <si>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</si>
  <si>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</si>
  <si>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</si>
  <si>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</si>
  <si>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</si>
  <si>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</si>
  <si>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</si>
  <si>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</si>
  <si>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</si>
  <si>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</si>
  <si>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</si>
  <si>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</si>
  <si>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</si>
  <si>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</si>
  <si>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</si>
  <si>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</si>
  <si>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</si>
  <si>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</si>
  <si>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</si>
  <si>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</si>
  <si>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</si>
  <si>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</si>
  <si>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</si>
  <si>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</si>
  <si>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</si>
  <si>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</si>
  <si>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</si>
  <si>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</si>
  <si>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</si>
  <si>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</si>
  <si>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</si>
  <si>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</si>
  <si>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</si>
  <si>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</si>
  <si>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</si>
  <si>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</si>
  <si>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</si>
  <si>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</si>
  <si>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</si>
  <si>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</si>
  <si>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</si>
  <si>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</si>
  <si>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</si>
  <si>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</si>
  <si>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</si>
  <si>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</si>
  <si>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</si>
  <si>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</si>
  <si>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</si>
  <si>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</si>
  <si>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</si>
  <si>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</si>
  <si>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</si>
  <si>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</si>
  <si>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</si>
  <si>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</si>
  <si>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</si>
  <si>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</si>
  <si>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</si>
  <si>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</si>
  <si>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</si>
  <si>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</si>
  <si>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</si>
  <si>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</si>
  <si>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</si>
  <si>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</si>
  <si>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</si>
  <si>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</si>
  <si>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</si>
  <si>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</si>
  <si>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</si>
  <si>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</si>
  <si>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</si>
  <si>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</si>
  <si>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</si>
  <si>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</si>
  <si>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</si>
  <si>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</si>
  <si>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</si>
  <si>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</si>
  <si>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</si>
  <si>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</si>
  <si>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</si>
  <si>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</si>
  <si>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</si>
  <si>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</si>
  <si>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</si>
  <si>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</si>
  <si>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</si>
  <si>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</si>
  <si>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</si>
  <si>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</si>
  <si>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</si>
  <si>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</si>
  <si>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</si>
  <si>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</si>
  <si>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</si>
  <si>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</si>
  <si>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</si>
  <si>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</si>
  <si>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</si>
  <si>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</si>
  <si>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</si>
  <si>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</si>
  <si>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</si>
  <si>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</si>
  <si>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</si>
  <si>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</si>
  <si>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</si>
  <si>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</si>
  <si>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</si>
  <si>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</si>
  <si>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</si>
  <si>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</si>
  <si>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</si>
  <si>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</si>
  <si>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</si>
  <si>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</si>
  <si>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</si>
  <si>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</si>
  <si>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</si>
  <si>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</si>
  <si>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</si>
  <si>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</si>
  <si>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</si>
  <si>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</si>
  <si>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</si>
  <si>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</si>
  <si>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</si>
  <si>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</si>
  <si>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</si>
  <si>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</si>
  <si>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</si>
  <si>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</si>
  <si>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</si>
  <si>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</si>
  <si>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</si>
  <si>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</si>
  <si>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</si>
  <si>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</si>
  <si>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</si>
  <si>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</si>
  <si>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</si>
  <si>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</si>
  <si>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</si>
  <si>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</si>
  <si>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</si>
  <si>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</si>
  <si>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</si>
  <si>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</si>
  <si>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</si>
  <si>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</si>
  <si>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</si>
  <si>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</si>
  <si>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</si>
  <si>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</si>
  <si>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</si>
  <si>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</si>
  <si>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</si>
  <si>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</si>
  <si>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</si>
  <si>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</si>
  <si>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</si>
  <si>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</si>
  <si>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</si>
  <si>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</si>
  <si>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</si>
  <si>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</si>
  <si>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</si>
  <si>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</si>
  <si>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</si>
  <si>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</si>
  <si>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</si>
  <si>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</si>
  <si>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</si>
  <si>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</si>
  <si>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</si>
  <si>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</si>
  <si>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</si>
  <si>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</si>
  <si>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</si>
  <si>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</si>
  <si>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</si>
  <si>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</si>
  <si>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</si>
  <si>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</si>
  <si>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</si>
  <si>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</si>
  <si>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</si>
  <si>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</si>
  <si>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</si>
  <si>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</si>
  <si>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</si>
  <si>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</si>
  <si>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</si>
  <si>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</si>
  <si>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</si>
  <si>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</si>
  <si>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</si>
  <si>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</si>
  <si>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</si>
  <si>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</si>
  <si>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</si>
  <si>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</si>
  <si>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</si>
  <si>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</si>
  <si>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</si>
  <si>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</si>
  <si>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</si>
  <si>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</si>
  <si>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</si>
  <si>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</si>
  <si>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</si>
  <si>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</si>
  <si>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</si>
  <si>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</si>
  <si>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</si>
  <si>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</si>
  <si>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</si>
  <si>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</si>
  <si>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</si>
  <si>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</si>
  <si>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</si>
  <si>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</si>
  <si>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</si>
  <si>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</si>
  <si>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</si>
  <si>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</si>
  <si>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</si>
  <si>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</si>
  <si>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</si>
  <si>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</si>
  <si>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</si>
  <si>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</si>
  <si>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</si>
  <si>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</si>
  <si>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</si>
  <si>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</si>
  <si>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</si>
  <si>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</si>
  <si>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</si>
  <si>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</si>
  <si>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</si>
  <si>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</si>
  <si>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</si>
  <si>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</si>
  <si>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</si>
  <si>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</si>
  <si>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</si>
  <si>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</si>
  <si>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</si>
  <si>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</si>
  <si>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</si>
  <si>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</si>
  <si>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</si>
  <si>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</si>
  <si>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</si>
  <si>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</si>
  <si>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</si>
  <si>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</si>
  <si>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</si>
  <si>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</si>
  <si>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</si>
  <si>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</si>
  <si>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</si>
  <si>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</si>
  <si>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</si>
  <si>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</si>
  <si>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</si>
  <si>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</si>
  <si>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</si>
  <si>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</si>
  <si>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</si>
  <si>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</si>
  <si>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</si>
  <si>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</si>
  <si>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</si>
  <si>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</si>
  <si>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</si>
  <si>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</si>
  <si>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</si>
  <si>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</si>
  <si>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</si>
  <si>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</si>
  <si>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</si>
  <si>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</si>
  <si>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</si>
  <si>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</si>
  <si>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</si>
  <si>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</si>
  <si>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</si>
  <si>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</si>
  <si>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</si>
  <si>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</si>
  <si>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</si>
  <si>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</si>
  <si>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</si>
  <si>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</si>
  <si>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</si>
  <si>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</si>
  <si>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</si>
  <si>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</si>
  <si>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</si>
  <si>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</si>
  <si>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</si>
  <si>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</si>
  <si>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</si>
  <si>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</si>
  <si>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</si>
  <si>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</si>
  <si>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</si>
  <si>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</si>
  <si>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</si>
  <si>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</si>
  <si>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</si>
  <si>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</si>
  <si>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</si>
  <si>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</si>
  <si>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</si>
  <si>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</si>
  <si>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</si>
  <si>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</si>
  <si>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</si>
  <si>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</si>
  <si>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</si>
  <si>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</si>
  <si>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</si>
  <si>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</si>
  <si>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</si>
  <si>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</si>
  <si>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</si>
  <si>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</si>
  <si>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</si>
  <si>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</si>
  <si>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</si>
  <si>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</si>
  <si>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</si>
  <si>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</si>
  <si>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</si>
  <si>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</si>
  <si>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</si>
  <si>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</si>
  <si>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</si>
  <si>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</si>
  <si>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</si>
  <si>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</si>
  <si>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</si>
  <si>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</si>
  <si>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</si>
  <si>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</si>
  <si>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</si>
  <si>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</si>
  <si>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</si>
  <si>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</si>
  <si>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</si>
  <si>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</si>
  <si>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</si>
  <si>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</si>
  <si>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</si>
  <si>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</si>
  <si>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</si>
  <si>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</si>
  <si>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</si>
  <si>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</si>
  <si>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</si>
  <si>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</si>
  <si>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</si>
  <si>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</si>
  <si>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</si>
  <si>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</si>
  <si>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</si>
  <si>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</si>
  <si>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</si>
  <si>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</si>
  <si>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</si>
  <si>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</si>
  <si>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</si>
  <si>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</si>
  <si>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</si>
  <si>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</si>
  <si>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</si>
  <si>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</si>
  <si>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</si>
  <si>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</si>
  <si>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</si>
  <si>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</si>
  <si>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</si>
  <si>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</si>
  <si>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</si>
  <si>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</si>
  <si>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</si>
  <si>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</si>
  <si>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</si>
  <si>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</si>
  <si>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</si>
  <si>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</si>
  <si>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</si>
  <si>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</si>
  <si>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</si>
  <si>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</si>
  <si>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</si>
  <si>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</si>
  <si>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</si>
  <si>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</si>
  <si>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</si>
  <si>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</si>
  <si>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</si>
  <si>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</si>
  <si>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</si>
  <si>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</si>
  <si>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</si>
  <si>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</si>
  <si>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</si>
  <si>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</si>
  <si>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</si>
  <si>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</si>
  <si>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</si>
  <si>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</si>
  <si>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</si>
  <si>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</si>
  <si>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</si>
  <si>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</si>
  <si>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</si>
  <si>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</si>
  <si>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</si>
  <si>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</si>
  <si>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</si>
  <si>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</si>
  <si>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</si>
  <si>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</si>
  <si>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</si>
  <si>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</si>
  <si>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</si>
  <si>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</si>
  <si>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</si>
  <si>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</si>
  <si>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</si>
  <si>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</si>
  <si>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</si>
  <si>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</si>
  <si>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</si>
  <si>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</si>
  <si>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</si>
  <si>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</si>
  <si>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</si>
  <si>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</si>
  <si>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</si>
  <si>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</si>
  <si>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</si>
  <si>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</si>
  <si>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</si>
  <si>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</si>
  <si>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</si>
  <si>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</si>
  <si>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</si>
  <si>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</si>
  <si>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</si>
  <si>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</si>
  <si>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</si>
  <si>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</si>
  <si>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</si>
  <si>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</si>
  <si>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</si>
  <si>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</si>
  <si>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</si>
  <si>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</si>
  <si>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</si>
  <si>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</si>
  <si>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</si>
  <si>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</si>
  <si>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</si>
  <si>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</si>
  <si>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</si>
  <si>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</si>
  <si>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</si>
  <si>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</si>
  <si>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</si>
  <si>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</si>
  <si>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</si>
  <si>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</si>
  <si>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</si>
  <si>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</si>
  <si>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</si>
  <si>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</si>
  <si>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</si>
  <si>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</si>
  <si>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</si>
  <si>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</si>
  <si>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</si>
  <si>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</si>
  <si>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</si>
  <si>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</si>
  <si>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</si>
  <si>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</si>
  <si>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</si>
  <si>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</si>
  <si>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</si>
  <si>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</si>
  <si>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</si>
  <si>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</si>
  <si>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</si>
  <si>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</si>
  <si>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</si>
  <si>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</si>
  <si>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</si>
  <si>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</si>
  <si>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</si>
  <si>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</si>
  <si>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</si>
  <si>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</si>
  <si>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</si>
  <si>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</si>
  <si>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</si>
  <si>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</si>
  <si>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</si>
  <si>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</si>
  <si>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</si>
  <si>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</si>
  <si>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</si>
  <si>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</si>
  <si>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</si>
  <si>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</si>
  <si>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</si>
  <si>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</si>
  <si>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</si>
  <si>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</si>
  <si>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</si>
  <si>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</si>
  <si>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</si>
  <si>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</si>
  <si>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</si>
  <si>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</si>
  <si>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</si>
  <si>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</si>
  <si>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</si>
  <si>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</si>
  <si>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</si>
  <si>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</si>
  <si>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</si>
  <si>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</si>
  <si>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</si>
  <si>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</si>
  <si>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</si>
  <si>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</si>
  <si>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</si>
  <si>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</si>
  <si>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</si>
  <si>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</si>
  <si>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</si>
  <si>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</si>
  <si>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</si>
  <si>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</si>
  <si>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</si>
  <si>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</si>
  <si>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</si>
  <si>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</si>
  <si>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</si>
  <si>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</si>
  <si>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</si>
  <si>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</si>
  <si>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</si>
  <si>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</si>
  <si>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</si>
  <si>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</si>
  <si>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</si>
  <si>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</si>
  <si>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</si>
  <si>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</si>
  <si>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</si>
  <si>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</si>
  <si>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</si>
  <si>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</si>
  <si>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</si>
  <si>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</si>
  <si>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</si>
  <si>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</si>
  <si>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</si>
  <si>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</si>
  <si>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</si>
  <si>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</si>
  <si>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</si>
  <si>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</si>
  <si>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</si>
  <si>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</si>
  <si>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</si>
  <si>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</si>
  <si>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</si>
  <si>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</si>
  <si>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</si>
  <si>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</si>
  <si>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</si>
  <si>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</si>
  <si>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</si>
  <si>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</si>
  <si>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</si>
  <si>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</si>
  <si>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</si>
  <si>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</si>
  <si>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</si>
  <si>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</si>
  <si>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</si>
  <si>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</si>
  <si>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</si>
  <si>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</si>
  <si>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</si>
  <si>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</si>
  <si>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</si>
  <si>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</si>
  <si>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</si>
  <si>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</si>
  <si>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</si>
  <si>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</si>
  <si>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</si>
  <si>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</si>
  <si>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</si>
  <si>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</si>
  <si>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</si>
  <si>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</si>
  <si>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</si>
  <si>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</si>
  <si>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</si>
  <si>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</si>
  <si>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</si>
  <si>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</si>
  <si>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</si>
  <si>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</si>
  <si>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</si>
  <si>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</si>
  <si>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</si>
  <si>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</si>
  <si>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</si>
  <si>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</si>
  <si>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</si>
  <si>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</si>
  <si>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</si>
  <si>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</si>
  <si>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</si>
  <si>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</si>
  <si>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</si>
  <si>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</si>
  <si>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</si>
  <si>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</si>
  <si>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</si>
  <si>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</si>
  <si>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</si>
  <si>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</si>
  <si>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</si>
  <si>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</si>
  <si>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</si>
  <si>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</si>
  <si>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</si>
  <si>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</si>
  <si>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</si>
  <si>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</si>
  <si>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</si>
  <si>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</si>
  <si>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</si>
  <si>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</si>
  <si>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</si>
  <si>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</si>
  <si>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</si>
  <si>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</si>
  <si>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</si>
  <si>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</si>
  <si>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</si>
  <si>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</si>
  <si>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</si>
  <si>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</si>
  <si>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</si>
  <si>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</si>
  <si>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</si>
  <si>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</si>
  <si>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</si>
  <si>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</si>
  <si>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</si>
  <si>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</si>
  <si>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</si>
  <si>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</si>
  <si>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</si>
  <si>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</si>
  <si>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</si>
  <si>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</si>
  <si>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</si>
  <si>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</si>
  <si>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</si>
  <si>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</si>
  <si>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</si>
  <si>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</si>
  <si>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</si>
  <si>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</si>
  <si>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</si>
  <si>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</si>
  <si>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</si>
  <si>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</si>
  <si>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</si>
  <si>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</si>
  <si>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</si>
  <si>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</si>
  <si>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</si>
  <si>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</si>
  <si>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</si>
  <si>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</si>
  <si>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</si>
  <si>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</si>
  <si>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</si>
  <si>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</si>
  <si>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</si>
  <si>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</si>
  <si>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</si>
  <si>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</si>
  <si>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</si>
  <si>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</si>
  <si>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</si>
  <si>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</si>
  <si>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</si>
  <si>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</si>
  <si>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</si>
  <si>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</si>
  <si>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</si>
  <si>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</si>
  <si>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</si>
  <si>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</si>
  <si>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</si>
  <si>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</si>
  <si>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</si>
  <si>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</si>
  <si>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</si>
  <si>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</si>
  <si>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</si>
  <si>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</si>
  <si>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</si>
  <si>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</si>
  <si>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</si>
  <si>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</si>
  <si>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</si>
  <si>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</si>
  <si>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</si>
  <si>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</si>
  <si>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</si>
  <si>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</si>
  <si>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</si>
  <si>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</si>
  <si>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</si>
  <si>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</si>
  <si>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</si>
  <si>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</si>
  <si>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</si>
  <si>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</si>
  <si>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</si>
  <si>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</si>
  <si>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</si>
  <si>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</si>
  <si>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</si>
  <si>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</si>
  <si>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</si>
  <si>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</si>
  <si>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</si>
  <si>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</si>
  <si>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</si>
  <si>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</si>
  <si>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</si>
  <si>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</si>
  <si>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</si>
  <si>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</si>
  <si>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</si>
  <si>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</si>
  <si>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</si>
  <si>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</si>
  <si>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</si>
  <si>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</si>
  <si>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</si>
  <si>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</si>
  <si>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</si>
  <si>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</si>
  <si>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</si>
  <si>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</si>
  <si>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</si>
  <si>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</si>
  <si>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</si>
  <si>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</si>
  <si>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</si>
  <si>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</si>
  <si>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</si>
  <si>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</si>
  <si>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</si>
  <si>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</si>
  <si>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</si>
  <si>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</si>
  <si>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</si>
  <si>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</si>
  <si>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</si>
  <si>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</si>
  <si>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</si>
  <si>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</si>
  <si>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</si>
  <si>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</si>
  <si>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</si>
  <si>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</si>
  <si>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</si>
  <si>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</si>
  <si>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</si>
  <si>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</si>
  <si>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</si>
  <si>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</si>
  <si>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</si>
  <si>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</si>
  <si>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</si>
  <si>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</si>
  <si>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</si>
  <si>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</si>
  <si>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</si>
  <si>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</si>
  <si>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</si>
  <si>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</si>
  <si>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</si>
  <si>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</si>
  <si>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</si>
  <si>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</si>
  <si>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</si>
  <si>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</si>
  <si>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</si>
  <si>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</si>
  <si>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</si>
  <si>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</si>
  <si>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</si>
  <si>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</si>
  <si>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</si>
  <si>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</si>
  <si>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</si>
  <si>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</si>
  <si>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</si>
  <si>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</si>
  <si>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</si>
  <si>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</si>
  <si>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</si>
  <si>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</si>
  <si>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</si>
  <si>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</si>
  <si>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</si>
  <si>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</si>
  <si>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</si>
  <si>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</si>
  <si>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</si>
  <si>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</si>
  <si>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</si>
  <si>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</si>
  <si>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</si>
  <si>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</si>
  <si>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</si>
  <si>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</si>
  <si>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</si>
  <si>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</si>
  <si>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</si>
  <si>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</si>
  <si>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</si>
  <si>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</si>
  <si>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</si>
  <si>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</si>
  <si>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</si>
  <si>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</si>
  <si>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</si>
  <si>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</si>
  <si>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</si>
  <si>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</si>
  <si>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</si>
  <si>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</si>
  <si>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</si>
  <si>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</si>
  <si>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</si>
  <si>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</si>
  <si>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</si>
  <si>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</si>
  <si>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</si>
  <si>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</si>
  <si>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</si>
  <si>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</si>
  <si>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</si>
  <si>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</si>
  <si>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</si>
  <si>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</si>
  <si>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</si>
  <si>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</si>
  <si>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</si>
  <si>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</si>
  <si>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</si>
  <si>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</si>
  <si>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</si>
  <si>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</si>
  <si>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</si>
  <si>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</si>
  <si>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</si>
  <si>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</si>
  <si>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</si>
  <si>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</si>
  <si>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</si>
  <si>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</si>
  <si>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</si>
  <si>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</si>
  <si>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</si>
  <si>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</si>
  <si>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</si>
  <si>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</si>
  <si>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</si>
  <si>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</si>
  <si>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</si>
  <si>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</si>
  <si>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</si>
  <si>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</si>
  <si>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</si>
  <si>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</si>
  <si>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</si>
  <si>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</si>
  <si>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</si>
  <si>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</si>
  <si>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</si>
  <si>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</si>
  <si>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</si>
  <si>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</si>
  <si>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</si>
  <si>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</si>
  <si>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</si>
  <si>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</si>
  <si>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</si>
  <si>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</si>
  <si>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</si>
  <si>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</si>
  <si>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</si>
  <si>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</si>
  <si>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</si>
  <si>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</si>
  <si>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</si>
  <si>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</si>
  <si>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</si>
  <si>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</si>
  <si>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</si>
  <si>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</si>
  <si>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</si>
  <si>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</si>
  <si>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</si>
  <si>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</si>
  <si>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</si>
  <si>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</si>
  <si>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</si>
  <si>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</si>
  <si>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</si>
  <si>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</si>
  <si>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</si>
  <si>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</si>
  <si>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</si>
  <si>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</si>
  <si>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</si>
  <si>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</si>
  <si>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</si>
  <si>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</si>
  <si>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</si>
  <si>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</si>
  <si>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</si>
  <si>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</si>
  <si>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</si>
  <si>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</si>
  <si>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</si>
  <si>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</si>
  <si>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</si>
  <si>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</si>
  <si>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</si>
  <si>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</si>
  <si>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</si>
  <si>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</si>
  <si>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</si>
  <si>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</si>
  <si>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</si>
  <si>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</si>
  <si>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</si>
  <si>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</si>
  <si>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</si>
  <si>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</si>
  <si>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</si>
  <si>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</si>
  <si>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</si>
  <si>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</si>
  <si>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</si>
  <si>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</si>
  <si>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</si>
  <si>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</si>
  <si>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</si>
  <si>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</si>
  <si>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</si>
  <si>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</si>
  <si>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</si>
  <si>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</si>
  <si>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</si>
  <si>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</si>
  <si>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</si>
  <si>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</si>
  <si>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</si>
  <si>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</si>
  <si>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</si>
  <si>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</si>
  <si>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</si>
  <si>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</si>
  <si>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</si>
  <si>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</si>
  <si>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</si>
  <si>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</si>
  <si>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</si>
  <si>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</si>
  <si>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</si>
  <si>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</si>
  <si>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</si>
  <si>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</si>
  <si>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</si>
  <si>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</si>
  <si>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</si>
  <si>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</si>
  <si>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</si>
  <si>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</si>
  <si>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</si>
  <si>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по потреблению электроэнергии за период с  23.11.2022г. по  19.12.2022г.</t>
  </si>
  <si>
    <t>Декабрь</t>
  </si>
  <si>
    <t>Декабрь 2022г.</t>
  </si>
  <si>
    <t>Декабрь 2022 года</t>
  </si>
  <si>
    <t>СПРАВОЧНАЯ ИНФОРМАЦИЯ потребление коммунальных услуг в здании по адресу г.Химки, ул.Лавочкина, д.13 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</si>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</sst>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3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1" fillId="0" borderId="4" xfId="4" applyFont="1" applyBorder="1" applyAlignment="1">
      <alignment wrapText="1"/>
    </xf>
    <xf numFmtId="0" fontId="81" fillId="0" borderId="2" xfId="4" applyFont="1" applyBorder="1" applyAlignment="1">
      <alignment wrapText="1"/>
    </xf>
    <xf numFmtId="0" fontId="81" fillId="0" borderId="27" xfId="4" applyFont="1" applyBorder="1" applyAlignment="1">
      <alignment wrapText="1"/>
    </xf>
    <xf numFmtId="0" fontId="81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1" fillId="0" borderId="25" xfId="4" applyFont="1" applyBorder="1" applyAlignment="1">
      <alignment wrapText="1"/>
    </xf>
    <xf numFmtId="0" fontId="81" fillId="0" borderId="24" xfId="4" applyFont="1" applyBorder="1" applyAlignment="1">
      <alignment wrapText="1"/>
    </xf>
    <xf numFmtId="0" fontId="81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1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1" fillId="0" borderId="51" xfId="4" applyFont="1" applyBorder="1"/>
    <xf numFmtId="0" fontId="80" fillId="0" borderId="2" xfId="0" applyFont="1" applyBorder="1" applyAlignment="1">
      <alignment wrapText="1"/>
    </xf>
    <xf numFmtId="0" fontId="82" fillId="0" borderId="2" xfId="0" applyFont="1" applyBorder="1"/>
    <xf numFmtId="0" fontId="81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1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2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1" fillId="0" borderId="2" xfId="4" applyFont="1" applyBorder="1"/>
    <xf numFmtId="0" fontId="81" fillId="0" borderId="36" xfId="4" applyFont="1" applyBorder="1"/>
    <xf numFmtId="0" fontId="81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1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3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1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4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74" fillId="11" borderId="7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left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0" fontId="8" fillId="11" borderId="11" xfId="0" applyFont="1" applyFill="1" applyBorder="1" applyAlignment="1">
      <alignment horizontal="left" vertical="center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172" fontId="11" fillId="0" borderId="7" xfId="0" applyNumberFormat="1" applyFont="1" applyBorder="1" applyAlignment="1">
      <alignment wrapText="1"/>
    </xf>
    <xf numFmtId="2" fontId="11" fillId="0" borderId="7" xfId="0" applyNumberFormat="1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8.xml"/><Relationship Id="rId260" Type="http://schemas.openxmlformats.org/officeDocument/2006/relationships/revisionLog" Target="revisionLog16.xml"/><Relationship Id="rId265" Type="http://schemas.openxmlformats.org/officeDocument/2006/relationships/revisionLog" Target="revisionLog21.xml"/><Relationship Id="rId273" Type="http://schemas.openxmlformats.org/officeDocument/2006/relationships/revisionLog" Target="revisionLog29.xml"/><Relationship Id="rId281" Type="http://schemas.openxmlformats.org/officeDocument/2006/relationships/revisionLog" Target="revisionLog38.xml"/><Relationship Id="rId286" Type="http://schemas.openxmlformats.org/officeDocument/2006/relationships/revisionLog" Target="revisionLog43.xml"/><Relationship Id="rId248" Type="http://schemas.openxmlformats.org/officeDocument/2006/relationships/revisionLog" Target="revisionLog4.xml"/><Relationship Id="rId256" Type="http://schemas.openxmlformats.org/officeDocument/2006/relationships/revisionLog" Target="revisionLog12.xml"/><Relationship Id="rId251" Type="http://schemas.openxmlformats.org/officeDocument/2006/relationships/revisionLog" Target="revisionLog7.xml"/><Relationship Id="rId264" Type="http://schemas.openxmlformats.org/officeDocument/2006/relationships/revisionLog" Target="revisionLog20.xml"/><Relationship Id="rId269" Type="http://schemas.openxmlformats.org/officeDocument/2006/relationships/revisionLog" Target="revisionLog25.xml"/><Relationship Id="rId277" Type="http://schemas.openxmlformats.org/officeDocument/2006/relationships/revisionLog" Target="revisionLog33.xml"/><Relationship Id="rId285" Type="http://schemas.openxmlformats.org/officeDocument/2006/relationships/revisionLog" Target="revisionLog42.xml"/><Relationship Id="rId247" Type="http://schemas.openxmlformats.org/officeDocument/2006/relationships/revisionLog" Target="revisionLog3.xml"/><Relationship Id="rId272" Type="http://schemas.openxmlformats.org/officeDocument/2006/relationships/revisionLog" Target="revisionLog28.xml"/><Relationship Id="rId280" Type="http://schemas.openxmlformats.org/officeDocument/2006/relationships/revisionLog" Target="revisionLog37.xml"/><Relationship Id="rId255" Type="http://schemas.openxmlformats.org/officeDocument/2006/relationships/revisionLog" Target="revisionLog11.xml"/><Relationship Id="rId250" Type="http://schemas.openxmlformats.org/officeDocument/2006/relationships/revisionLog" Target="revisionLog6.xml"/><Relationship Id="rId263" Type="http://schemas.openxmlformats.org/officeDocument/2006/relationships/revisionLog" Target="revisionLog19.xml"/><Relationship Id="rId268" Type="http://schemas.openxmlformats.org/officeDocument/2006/relationships/revisionLog" Target="revisionLog24.xml"/><Relationship Id="rId271" Type="http://schemas.openxmlformats.org/officeDocument/2006/relationships/revisionLog" Target="revisionLog27.xml"/><Relationship Id="rId276" Type="http://schemas.openxmlformats.org/officeDocument/2006/relationships/revisionLog" Target="revisionLog32.xml"/><Relationship Id="rId284" Type="http://schemas.openxmlformats.org/officeDocument/2006/relationships/revisionLog" Target="revisionLog41.xml"/><Relationship Id="rId289" Type="http://schemas.openxmlformats.org/officeDocument/2006/relationships/revisionLog" Target="revisionLog46.xml"/><Relationship Id="rId292" Type="http://schemas.openxmlformats.org/officeDocument/2006/relationships/revisionLog" Target="revisionLog49.xml"/><Relationship Id="rId246" Type="http://schemas.openxmlformats.org/officeDocument/2006/relationships/revisionLog" Target="revisionLog2.xml"/><Relationship Id="rId259" Type="http://schemas.openxmlformats.org/officeDocument/2006/relationships/revisionLog" Target="revisionLog15.xml"/><Relationship Id="rId254" Type="http://schemas.openxmlformats.org/officeDocument/2006/relationships/revisionLog" Target="revisionLog10.xml"/><Relationship Id="rId267" Type="http://schemas.openxmlformats.org/officeDocument/2006/relationships/revisionLog" Target="revisionLog23.xml"/><Relationship Id="rId288" Type="http://schemas.openxmlformats.org/officeDocument/2006/relationships/revisionLog" Target="revisionLog45.xml"/><Relationship Id="rId262" Type="http://schemas.openxmlformats.org/officeDocument/2006/relationships/revisionLog" Target="revisionLog18.xml"/><Relationship Id="rId270" Type="http://schemas.openxmlformats.org/officeDocument/2006/relationships/revisionLog" Target="revisionLog26.xml"/><Relationship Id="rId275" Type="http://schemas.openxmlformats.org/officeDocument/2006/relationships/revisionLog" Target="revisionLog31.xml"/><Relationship Id="rId283" Type="http://schemas.openxmlformats.org/officeDocument/2006/relationships/revisionLog" Target="revisionLog40.xml"/><Relationship Id="rId291" Type="http://schemas.openxmlformats.org/officeDocument/2006/relationships/revisionLog" Target="revisionLog48.xml"/><Relationship Id="rId245" Type="http://schemas.openxmlformats.org/officeDocument/2006/relationships/revisionLog" Target="revisionLog1.xml"/><Relationship Id="rId258" Type="http://schemas.openxmlformats.org/officeDocument/2006/relationships/revisionLog" Target="revisionLog14.xml"/><Relationship Id="rId253" Type="http://schemas.openxmlformats.org/officeDocument/2006/relationships/revisionLog" Target="revisionLog9.xml"/><Relationship Id="rId261" Type="http://schemas.openxmlformats.org/officeDocument/2006/relationships/revisionLog" Target="revisionLog17.xml"/><Relationship Id="rId266" Type="http://schemas.openxmlformats.org/officeDocument/2006/relationships/revisionLog" Target="revisionLog22.xml"/><Relationship Id="rId274" Type="http://schemas.openxmlformats.org/officeDocument/2006/relationships/revisionLog" Target="revisionLog30.xml"/><Relationship Id="rId279" Type="http://schemas.openxmlformats.org/officeDocument/2006/relationships/revisionLog" Target="revisionLog36.xml"/><Relationship Id="rId287" Type="http://schemas.openxmlformats.org/officeDocument/2006/relationships/revisionLog" Target="revisionLog44.xml"/><Relationship Id="rId249" Type="http://schemas.openxmlformats.org/officeDocument/2006/relationships/revisionLog" Target="revisionLog5.xml"/><Relationship Id="rId244" Type="http://schemas.openxmlformats.org/officeDocument/2006/relationships/revisionLog" Target="revisionLog34.xml"/><Relationship Id="rId257" Type="http://schemas.openxmlformats.org/officeDocument/2006/relationships/revisionLog" Target="revisionLog13.xml"/><Relationship Id="rId278" Type="http://schemas.openxmlformats.org/officeDocument/2006/relationships/revisionLog" Target="revisionLog35.xml"/><Relationship Id="rId282" Type="http://schemas.openxmlformats.org/officeDocument/2006/relationships/revisionLog" Target="revisionLog39.xml"/><Relationship Id="rId290" Type="http://schemas.openxmlformats.org/officeDocument/2006/relationships/revisionLog" Target="revisionLog4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5AF9FCD-A333-4A0F-930D-1F74A91B614D}" diskRevisions="1" revisionId="20905" version="84"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062EB1-C722-4FF2-8A58-8FF2311948FD}" dateTime="2022-11-01T14:30:19" maxSheetId="16" userName="HP" r:id="rId245" minRId="17345" maxRId="181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881406-CA29-4754-ABE7-B579E9606294}" dateTime="2022-11-03T10:30:54" maxSheetId="16" userName="HP" r:id="rId246" minRId="18177" maxRId="18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1B7763-1F22-4EFE-A832-27589A883A5F}" dateTime="2022-11-18T08:34:58" maxSheetId="16" userName="HP" r:id="rId247" minRId="18305" maxRId="18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5857CA-FC7B-41F3-B94E-F78F8909301F}" dateTime="2022-11-22T11:46:36" maxSheetId="16" userName="HP" r:id="rId248" minRId="18316" maxRId="183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BB669-1E9E-48A6-A294-203E820E8808}" dateTime="2022-11-22T11:51:50" maxSheetId="16" userName="HP" r:id="rId249" minRId="18352" maxRId="183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8F520E-910F-48EE-99C0-CF84AF66A639}" dateTime="2022-11-22T14:39:37" maxSheetId="16" userName="HP" r:id="rId250" minRId="183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010361A-2098-40F8-98BC-3A7DC76D2445}" dateTime="2022-11-23T08:57:24" maxSheetId="16" userName="HP" r:id="rId251" minRId="18358" maxRId="1837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37819D-E406-44EE-9F42-6710D1E611A6}" dateTime="2022-11-23T09:09:38" maxSheetId="16" userName="HP" r:id="rId252" minRId="18385" maxRId="185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153984-4619-4ACE-9355-59225BD2FA4E}" dateTime="2022-11-23T09:13:44" maxSheetId="16" userName="HP" r:id="rId253" minRId="18509" maxRId="18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77AED-1CFA-4661-A2CE-8DD5096D4964}" dateTime="2022-11-23T09:30:01" maxSheetId="16" userName="HP" r:id="rId254" minRId="18562" maxRId="187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1B99E0-C4A9-400F-9006-F4CCF3BC3B18}" dateTime="2022-11-23T09:43:55" maxSheetId="16" userName="HP" r:id="rId255" minRId="187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0F6F17-71B3-4648-A630-450E511CC1EE}" dateTime="2022-11-23T09:45:49" maxSheetId="16" userName="HP" r:id="rId256" minRId="187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679F78-DF97-41CD-93F5-BA411C93FA97}" dateTime="2022-11-23T14:48:02" maxSheetId="16" userName="HP" r:id="rId257" minRId="18758" maxRId="187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73EDF2-01AB-4209-AF6D-B5FE515965C1}" dateTime="2022-11-23T14:57:44" maxSheetId="16" userName="HP" r:id="rId258" minRId="18784" maxRId="188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080C43-EDB8-4233-BEA5-AF0179FE343F}" dateTime="2022-11-23T15:07:19" maxSheetId="16" userName="HP" r:id="rId259" minRId="18814" maxRId="188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1EE822-48BC-48D8-A171-F57D158A6B65}" dateTime="2022-11-24T09:18:35" maxSheetId="16" userName="HP" r:id="rId260" minRId="18817" maxRId="188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ABB28-372B-46B8-B298-E18364F897E8}" dateTime="2022-11-24T13:18:32" maxSheetId="16" userName="HP" r:id="rId261" minRId="18833" maxRId="188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E4BB68-20A1-4F4E-A696-DFBB4CB95223}" dateTime="2022-11-25T08:34:57" maxSheetId="16" userName="HP" r:id="rId2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434A5C0-EC8F-4357-B094-D27703A0123A}" dateTime="2022-12-02T14:28:57" maxSheetId="16" userName="HP" r:id="rId263" minRId="18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CBD4653-710C-444D-B1F1-CB591329F606}" dateTime="2022-12-07T11:20:21" maxSheetId="16" userName="HP" r:id="rId264" minRId="18855" maxRId="197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9FF9E9-F98A-4084-A7B8-B723BDCDCC47}" dateTime="2022-12-07T11:56:54" maxSheetId="16" userName="HP" r:id="rId265" minRId="19800" maxRId="198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BB819AF-6107-4874-9D37-CE4FC4393AA8}" dateTime="2022-12-14T14:27:18" maxSheetId="16" userName="HP" r:id="rId266" minRId="19802" maxRId="202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27CA1E-7196-4DAE-9189-13F934F3E1AD}" dateTime="2022-12-14T16:45:08" maxSheetId="16" userName="HP" r:id="rId267" minRId="202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69D069-D8B5-41FE-B1FF-959D92A805AF}" dateTime="2022-12-16T12:14:18" maxSheetId="16" userName="HP" r:id="rId268" minRId="20271" maxRId="202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CE1249-258A-4F76-AB8C-CA7BB164D4B8}" dateTime="2022-12-16T12:15:34" maxSheetId="16" userName="HP" r:id="rId269" minRId="20307" maxRId="203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7521CA-3298-4188-BBA0-67CE0E3F5A69}" dateTime="2022-12-16T14:54:29" maxSheetId="16" userName="HP" r:id="rId270" minRId="20314" maxRId="203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BFE0A6C-F829-4309-9EA0-E780D23F13B4}" dateTime="2022-12-16T15:07:21" maxSheetId="16" userName="HP" r:id="rId271" minRId="20340" maxRId="203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7B04DD-497C-4F6A-A483-50A30D0ACF63}" dateTime="2022-12-16T16:23:40" maxSheetId="16" userName="HP" r:id="rId272" minRId="20362" maxRId="206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CF6986-FE5C-4D72-8522-CACBE7BEF6C0}" dateTime="2022-12-16T16:25:44" maxSheetId="16" userName="HP" r:id="rId273" minRId="20667" maxRId="206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05B3539-D18A-472E-AD61-D07D87EECF39}" dateTime="2022-12-16T16:31:54" maxSheetId="16" userName="HP" r:id="rId274" minRId="20692" maxRId="20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55BB45-EDA2-4D29-9304-BDAA9C31817A}" dateTime="2022-12-16T16:56:59" maxSheetId="16" userName="HP" r:id="rId275" minRId="207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C80799-7736-4B6D-85F1-BBFB5474365D}" dateTime="2022-12-19T10:18:21" maxSheetId="16" userName="HP" r:id="rId276" minRId="20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AF0832-7588-43A7-880E-95E734B11B00}" dateTime="2022-12-19T10:21:28" maxSheetId="16" userName="HP" r:id="rId277" minRId="20757" maxRId="207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D9B79E-72D2-4ACC-8055-6E1328A4B05E}" dateTime="2022-12-19T10:22:29" maxSheetId="16" userName="HP" r:id="rId278" minRId="207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93B86D-7FFB-46F0-A551-FD626C00B2AD}" dateTime="2022-12-19T10:41:25" maxSheetId="16" userName="HP" r:id="rId279" minRId="20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72378C-FF56-4502-A4C7-795CA2441A07}" dateTime="2022-12-19T10:45:16" maxSheetId="16" userName="HP" r:id="rId280" minRId="20762" maxRId="207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392A92-F23A-4C05-AF7D-3DFF166751DC}" dateTime="2022-12-19T15:51:52" maxSheetId="16" userName="HP" r:id="rId281" minRId="20767" maxRId="207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F6173-9BA2-4EDD-980A-1F4F8FBDF980}" dateTime="2022-12-20T08:52:50" maxSheetId="16" userName="HP" r:id="rId282" minRId="20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39BFF58-141E-407A-86B7-56E8104E1442}" dateTime="2022-12-20T08:53:22" maxSheetId="16" userName="HP" r:id="rId283" minRId="207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328F6BA-7A4E-4D4B-A329-D62B68DC88C8}" dateTime="2022-12-20T09:10:36" maxSheetId="16" userName="HP" r:id="rId284" minRId="20782" maxRId="207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DFE7C7-DF1D-48A9-8C59-43935DDD3B33}" dateTime="2022-12-20T10:46:27" maxSheetId="16" userName="Алексей" r:id="rId285" minRId="20785" maxRId="207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6F3CD8-F77D-42A3-B4F9-5275E7D2DCCE}" dateTime="2022-12-20T10:59:06" maxSheetId="16" userName="HP" r:id="rId286" minRId="20789" maxRId="208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0B5EC5-916C-4CE1-BF63-36846764FA1D}" dateTime="2022-12-20T11:03:13" maxSheetId="16" userName="HP" r:id="rId287" minRId="208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DC14F8-6790-4097-8A5A-0294FED21DC1}" dateTime="2022-12-20T11:28:04" maxSheetId="16" userName="HP" r:id="rId288" minRId="208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91CBAC-B67B-4904-8529-A73B38C0C497}" dateTime="2022-12-20T12:34:44" maxSheetId="16" userName="Алексей" r:id="rId289" minRId="20842" maxRId="208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CE6471-40B0-4290-BB14-3D94D5040727}" dateTime="2022-12-20T14:01:57" maxSheetId="16" userName="HP" r:id="rId2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017855-B216-4430-BB14-23DEBB11C391}" dateTime="2022-12-20T14:05:44" maxSheetId="16" userName="HP" r:id="rId291" minRId="20854" maxRId="208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5AF9FCD-A333-4A0F-930D-1F74A91B614D}" dateTime="2022-12-20T14:53:02" maxSheetId="16" userName="HP" r:id="rId292" minRId="20886" maxRId="2089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45" sId="1">
    <oc r="A2" t="inlineStr">
      <is>
        <t>по потреблению электроэнергии за период с  24.09.2022г. по  24.10.2022г.</t>
      </is>
    </oc>
    <nc r="A2" t="inlineStr">
      <is>
        <t>по потреблению электроэнергии за период с  24.10.2022г. по  23.11.2022г.</t>
      </is>
    </nc>
  </rcc>
  <rcc rId="17346" sId="1">
    <oc r="C8">
      <v>6431</v>
    </oc>
    <nc r="C8">
      <v>6499</v>
    </nc>
  </rcc>
  <rcc rId="17347" sId="1">
    <oc r="C9">
      <v>2621</v>
    </oc>
    <nc r="C9">
      <v>2658</v>
    </nc>
  </rcc>
  <rcc rId="17348" sId="1">
    <oc r="C10">
      <v>12783</v>
    </oc>
    <nc r="C10">
      <v>12974</v>
    </nc>
  </rcc>
  <rcc rId="17349" sId="1">
    <oc r="C11">
      <v>16641</v>
    </oc>
    <nc r="C11">
      <v>16902</v>
    </nc>
  </rcc>
  <rcc rId="17350" sId="1">
    <oc r="C12">
      <v>6852</v>
    </oc>
    <nc r="C12">
      <v>6948</v>
    </nc>
  </rcc>
  <rcc rId="17351" sId="1">
    <oc r="D8">
      <v>6499</v>
    </oc>
    <nc r="D8"/>
  </rcc>
  <rcc rId="17352" sId="1">
    <oc r="D9">
      <v>2658</v>
    </oc>
    <nc r="D9"/>
  </rcc>
  <rcc rId="17353" sId="1">
    <oc r="D10">
      <v>12974</v>
    </oc>
    <nc r="D10"/>
  </rcc>
  <rcc rId="17354" sId="1">
    <oc r="D11">
      <v>16902</v>
    </oc>
    <nc r="D11"/>
  </rcc>
  <rcc rId="17355" sId="1">
    <oc r="D12">
      <v>6948</v>
    </oc>
    <nc r="D12"/>
  </rcc>
  <rcc rId="17356" sId="1">
    <oc r="C14">
      <v>6326</v>
    </oc>
    <nc r="C14">
      <v>6396</v>
    </nc>
  </rcc>
  <rcc rId="17357" sId="1">
    <oc r="C15">
      <v>4570</v>
    </oc>
    <nc r="C15">
      <v>4612</v>
    </nc>
  </rcc>
  <rcc rId="17358" sId="1">
    <oc r="C16">
      <v>3620</v>
    </oc>
    <nc r="C16">
      <v>3686</v>
    </nc>
  </rcc>
  <rcc rId="17359" sId="1">
    <oc r="C17">
      <v>6554</v>
    </oc>
    <nc r="C17">
      <v>6669</v>
    </nc>
  </rcc>
  <rcc rId="17360" sId="1">
    <oc r="C18">
      <v>5735</v>
    </oc>
    <nc r="C18">
      <v>5762</v>
    </nc>
  </rcc>
  <rcc rId="17361" sId="1">
    <oc r="D14">
      <v>6396</v>
    </oc>
    <nc r="D14"/>
  </rcc>
  <rcc rId="17362" sId="1">
    <oc r="D15">
      <v>4612</v>
    </oc>
    <nc r="D15"/>
  </rcc>
  <rcc rId="17363" sId="1">
    <oc r="D16">
      <v>3686</v>
    </oc>
    <nc r="D16"/>
  </rcc>
  <rcc rId="17364" sId="1">
    <oc r="D17">
      <v>6669</v>
    </oc>
    <nc r="D17"/>
  </rcc>
  <rcc rId="17365" sId="1">
    <oc r="D18">
      <v>5762</v>
    </oc>
    <nc r="D18"/>
  </rcc>
  <rcc rId="17366" sId="1">
    <oc r="C20">
      <v>10678</v>
    </oc>
    <nc r="C20">
      <v>10800</v>
    </nc>
  </rcc>
  <rcc rId="17367" sId="1">
    <oc r="C21">
      <v>2984</v>
    </oc>
    <nc r="C21">
      <v>3020</v>
    </nc>
  </rcc>
  <rcc rId="17368" sId="1">
    <oc r="C22">
      <v>9000</v>
    </oc>
    <nc r="C22">
      <v>9155</v>
    </nc>
  </rcc>
  <rcc rId="17369" sId="1">
    <oc r="C23">
      <v>11044</v>
    </oc>
    <nc r="C23">
      <v>11220</v>
    </nc>
  </rcc>
  <rcc rId="17370" sId="1">
    <oc r="C24">
      <v>12116</v>
    </oc>
    <nc r="C24">
      <v>12267</v>
    </nc>
  </rcc>
  <rcc rId="17371" sId="1">
    <oc r="D20">
      <v>10800</v>
    </oc>
    <nc r="D20"/>
  </rcc>
  <rcc rId="17372" sId="1">
    <oc r="D21">
      <v>3020</v>
    </oc>
    <nc r="D21"/>
  </rcc>
  <rcc rId="17373" sId="1">
    <oc r="D22">
      <v>9155</v>
    </oc>
    <nc r="D22"/>
  </rcc>
  <rcc rId="17374" sId="1">
    <oc r="D23">
      <v>11220</v>
    </oc>
    <nc r="D23"/>
  </rcc>
  <rcc rId="17375" sId="1">
    <oc r="D24">
      <v>12267</v>
    </oc>
    <nc r="D24"/>
  </rcc>
  <rcc rId="17376" sId="1">
    <oc r="C40">
      <v>3602</v>
    </oc>
    <nc r="C40">
      <v>3650</v>
    </nc>
  </rcc>
  <rcc rId="17377" sId="1">
    <oc r="C41">
      <v>3360</v>
    </oc>
    <nc r="C41">
      <v>3421</v>
    </nc>
  </rcc>
  <rcc rId="17378" sId="1">
    <oc r="C43">
      <v>15737</v>
    </oc>
    <nc r="C43">
      <v>16332</v>
    </nc>
  </rcc>
  <rcc rId="17379" sId="1">
    <oc r="C44">
      <v>11839</v>
    </oc>
    <nc r="C44">
      <v>12020</v>
    </nc>
  </rcc>
  <rfmt sheetId="1" sqref="C45" start="0" length="0">
    <dxf/>
  </rfmt>
  <rcc rId="17380" sId="1">
    <oc r="C46">
      <v>14003</v>
    </oc>
    <nc r="C46">
      <v>14142</v>
    </nc>
  </rcc>
  <rcc rId="17381" sId="1">
    <oc r="C47">
      <v>2260</v>
    </oc>
    <nc r="C47">
      <v>2289</v>
    </nc>
  </rcc>
  <rcc rId="17382" sId="1">
    <oc r="C48">
      <v>24769</v>
    </oc>
    <nc r="C48">
      <v>25138</v>
    </nc>
  </rcc>
  <rcc rId="17383" sId="1">
    <oc r="C49">
      <v>20661</v>
    </oc>
    <nc r="C49">
      <v>20928</v>
    </nc>
  </rcc>
  <rcc rId="17384" sId="1">
    <oc r="C50">
      <v>9394</v>
    </oc>
    <nc r="C50">
      <v>9516</v>
    </nc>
  </rcc>
  <rcc rId="17385" sId="1">
    <oc r="D40">
      <v>3650</v>
    </oc>
    <nc r="D40"/>
  </rcc>
  <rcc rId="17386" sId="1">
    <oc r="D41">
      <v>3421</v>
    </oc>
    <nc r="D41"/>
  </rcc>
  <rcc rId="17387" sId="1">
    <oc r="D43">
      <v>16332</v>
    </oc>
    <nc r="D43"/>
  </rcc>
  <rcc rId="17388" sId="1">
    <oc r="D44">
      <v>12020</v>
    </oc>
    <nc r="D44"/>
  </rcc>
  <rcc rId="17389" sId="1">
    <oc r="D46">
      <v>14142</v>
    </oc>
    <nc r="D46"/>
  </rcc>
  <rcc rId="17390" sId="1">
    <oc r="D47">
      <v>2289</v>
    </oc>
    <nc r="D47"/>
  </rcc>
  <rcc rId="17391" sId="1">
    <oc r="D48">
      <v>25138</v>
    </oc>
    <nc r="D48"/>
  </rcc>
  <rcc rId="17392" sId="1">
    <oc r="D49">
      <v>20928</v>
    </oc>
    <nc r="D49"/>
  </rcc>
  <rcc rId="17393" sId="1">
    <oc r="D50">
      <v>9516</v>
    </oc>
    <nc r="D50"/>
  </rcc>
  <rcc rId="17394" sId="1">
    <oc r="C56">
      <v>10824</v>
    </oc>
    <nc r="C56">
      <v>11002</v>
    </nc>
  </rcc>
  <rcc rId="17395" sId="1">
    <oc r="C57">
      <v>6339</v>
    </oc>
    <nc r="C57">
      <v>6415</v>
    </nc>
  </rcc>
  <rcc rId="17396" sId="1">
    <oc r="C58">
      <v>1290</v>
    </oc>
    <nc r="C58">
      <v>1305</v>
    </nc>
  </rcc>
  <rcc rId="17397" sId="1">
    <oc r="D56">
      <v>11002</v>
    </oc>
    <nc r="D56"/>
  </rcc>
  <rcc rId="17398" sId="1">
    <oc r="D57">
      <v>6415</v>
    </oc>
    <nc r="D57"/>
  </rcc>
  <rcc rId="17399" sId="1">
    <oc r="D58">
      <v>1305</v>
    </oc>
    <nc r="D58"/>
  </rcc>
  <rcc rId="17400" sId="2">
    <oc r="E2" t="inlineStr">
      <is>
        <t>Октябрь</t>
      </is>
    </oc>
    <nc r="E2" t="inlineStr">
      <is>
        <t>Ноябрь</t>
      </is>
    </nc>
  </rcc>
  <rcc rId="17401" sId="2">
    <oc r="D6">
      <v>595</v>
    </oc>
    <nc r="D6">
      <v>700</v>
    </nc>
  </rcc>
  <rcc rId="17402" sId="2">
    <oc r="D7">
      <v>21825</v>
    </oc>
    <nc r="D7">
      <v>21855</v>
    </nc>
  </rcc>
  <rcc rId="17403" sId="2">
    <oc r="D8">
      <v>18930</v>
    </oc>
    <nc r="D8">
      <v>19040</v>
    </nc>
  </rcc>
  <rcc rId="17404" sId="2">
    <oc r="D9">
      <v>22635</v>
    </oc>
    <nc r="D9">
      <v>22810</v>
    </nc>
  </rcc>
  <rcc rId="17405" sId="2">
    <oc r="D10">
      <v>105900</v>
    </oc>
    <nc r="D10">
      <v>105945</v>
    </nc>
  </rcc>
  <rcc rId="17406" sId="2">
    <oc r="D11">
      <v>25300</v>
    </oc>
    <nc r="D11">
      <v>25460</v>
    </nc>
  </rcc>
  <rcc rId="17407" sId="2">
    <oc r="D12">
      <v>19455</v>
    </oc>
    <nc r="D12">
      <v>19540</v>
    </nc>
  </rcc>
  <rcc rId="17408" sId="2">
    <oc r="D13">
      <v>24910</v>
    </oc>
    <nc r="D13">
      <v>25375</v>
    </nc>
  </rcc>
  <rcc rId="17409" sId="2">
    <oc r="D14">
      <v>19575</v>
    </oc>
    <nc r="D14">
      <v>19845</v>
    </nc>
  </rcc>
  <rcc rId="17410" sId="2">
    <oc r="D15">
      <v>38150</v>
    </oc>
    <nc r="D15">
      <v>38260</v>
    </nc>
  </rcc>
  <rcc rId="17411" sId="2">
    <oc r="D16">
      <v>43100</v>
    </oc>
    <nc r="D16">
      <v>43115</v>
    </nc>
  </rcc>
  <rcc rId="17412" sId="2">
    <oc r="D17">
      <v>30415</v>
    </oc>
    <nc r="D17">
      <v>30755</v>
    </nc>
  </rcc>
  <rcc rId="17413" sId="2">
    <oc r="D18">
      <v>14585</v>
    </oc>
    <nc r="D18">
      <v>14750</v>
    </nc>
  </rcc>
  <rcc rId="17414" sId="2">
    <oc r="D19">
      <v>2005</v>
    </oc>
    <nc r="D19">
      <v>2055</v>
    </nc>
  </rcc>
  <rcc rId="17415" sId="2">
    <oc r="D20">
      <v>1565</v>
    </oc>
    <nc r="D20">
      <v>1640</v>
    </nc>
  </rcc>
  <rcc rId="17416" sId="2">
    <oc r="D21">
      <v>24170</v>
    </oc>
    <nc r="D21">
      <v>24610</v>
    </nc>
  </rcc>
  <rcc rId="17417" sId="2">
    <oc r="D22">
      <v>5625</v>
    </oc>
    <nc r="D22">
      <v>5750</v>
    </nc>
  </rcc>
  <rcc rId="17418" sId="2">
    <oc r="D24">
      <v>0</v>
    </oc>
    <nc r="D24">
      <v>5</v>
    </nc>
  </rcc>
  <rcc rId="17419" sId="2">
    <oc r="D25">
      <v>6085</v>
    </oc>
    <nc r="D25">
      <v>6285</v>
    </nc>
  </rcc>
  <rcc rId="17420" sId="2">
    <oc r="D26">
      <v>12865</v>
    </oc>
    <nc r="D26">
      <v>13005</v>
    </nc>
  </rcc>
  <rcc rId="17421" sId="2">
    <oc r="D27">
      <v>11245</v>
    </oc>
    <nc r="D27">
      <v>11415</v>
    </nc>
  </rcc>
  <rcc rId="17422" sId="2">
    <oc r="D28">
      <v>48165</v>
    </oc>
    <nc r="D28">
      <v>48320</v>
    </nc>
  </rcc>
  <rcc rId="17423" sId="2">
    <oc r="D29">
      <v>11010</v>
    </oc>
    <nc r="D29">
      <v>11110</v>
    </nc>
  </rcc>
  <rcc rId="17424" sId="2">
    <oc r="D30">
      <v>49605</v>
    </oc>
    <nc r="D30">
      <v>50895</v>
    </nc>
  </rcc>
  <rcc rId="17425" sId="2">
    <oc r="D31">
      <v>6440</v>
    </oc>
    <nc r="D31">
      <v>6595</v>
    </nc>
  </rcc>
  <rcc rId="17426" sId="2">
    <oc r="D32">
      <v>2100</v>
    </oc>
    <nc r="D32">
      <v>2140</v>
    </nc>
  </rcc>
  <rcc rId="17427" sId="2">
    <oc r="D33">
      <v>24145</v>
    </oc>
    <nc r="D33">
      <v>24275</v>
    </nc>
  </rcc>
  <rcc rId="17428" sId="2">
    <oc r="D34">
      <v>118750</v>
    </oc>
    <nc r="D34">
      <v>119155</v>
    </nc>
  </rcc>
  <rcc rId="17429" sId="2">
    <oc r="D35">
      <v>44200</v>
    </oc>
    <nc r="D35">
      <v>44530</v>
    </nc>
  </rcc>
  <rcc rId="17430" sId="2">
    <oc r="D36">
      <v>54765</v>
    </oc>
    <nc r="D36">
      <v>54915</v>
    </nc>
  </rcc>
  <rcc rId="17431" sId="2">
    <oc r="D37">
      <v>12740</v>
    </oc>
    <nc r="D37">
      <v>12875</v>
    </nc>
  </rcc>
  <rcc rId="17432" sId="2">
    <oc r="D38">
      <v>33235</v>
    </oc>
    <nc r="D38">
      <v>33515</v>
    </nc>
  </rcc>
  <rcc rId="17433" sId="2">
    <oc r="D39">
      <v>37030</v>
    </oc>
    <nc r="D39">
      <v>37425</v>
    </nc>
  </rcc>
  <rcc rId="17434" sId="2">
    <oc r="D40">
      <v>28450</v>
    </oc>
    <nc r="D40">
      <v>28735</v>
    </nc>
  </rcc>
  <rcc rId="17435" sId="2">
    <oc r="D41">
      <v>27320</v>
    </oc>
    <nc r="D41">
      <v>27525</v>
    </nc>
  </rcc>
  <rcc rId="17436" sId="2">
    <oc r="D42">
      <v>28505</v>
    </oc>
    <nc r="D42">
      <v>28750</v>
    </nc>
  </rcc>
  <rcc rId="17437" sId="2">
    <oc r="D43">
      <v>29990</v>
    </oc>
    <nc r="D43">
      <v>30105</v>
    </nc>
  </rcc>
  <rcc rId="17438" sId="2">
    <oc r="D44">
      <v>4535</v>
    </oc>
    <nc r="D44">
      <v>4685</v>
    </nc>
  </rcc>
  <rcc rId="17439" sId="2">
    <oc r="D45">
      <v>30720</v>
    </oc>
    <nc r="D45">
      <v>31180</v>
    </nc>
  </rcc>
  <rcc rId="17440" sId="2">
    <oc r="D46">
      <v>19450</v>
    </oc>
    <nc r="D46">
      <v>19850</v>
    </nc>
  </rcc>
  <rcc rId="17441" sId="2">
    <oc r="D47">
      <v>38586</v>
    </oc>
    <nc r="D47">
      <v>38995</v>
    </nc>
  </rcc>
  <rcc rId="17442" sId="2">
    <oc r="D48">
      <v>50000</v>
    </oc>
    <nc r="D48">
      <v>50220</v>
    </nc>
  </rcc>
  <rcc rId="17443" sId="2">
    <oc r="D49">
      <v>40770</v>
    </oc>
    <nc r="D49">
      <v>40895</v>
    </nc>
  </rcc>
  <rcc rId="17444" sId="2">
    <oc r="D50">
      <v>86740</v>
    </oc>
    <nc r="D50">
      <v>86965</v>
    </nc>
  </rcc>
  <rcc rId="17445" sId="2">
    <oc r="D51">
      <v>71130</v>
    </oc>
    <nc r="D51">
      <v>71800</v>
    </nc>
  </rcc>
  <rcc rId="17446" sId="2">
    <oc r="D52">
      <v>8320</v>
    </oc>
    <nc r="D52">
      <v>8450</v>
    </nc>
  </rcc>
  <rcc rId="17447" sId="2">
    <oc r="D53">
      <v>10335</v>
    </oc>
    <nc r="D53">
      <v>10450</v>
    </nc>
  </rcc>
  <rcc rId="17448" sId="2">
    <oc r="D54">
      <v>18585</v>
    </oc>
    <nc r="D54">
      <v>18795</v>
    </nc>
  </rcc>
  <rcc rId="17449" sId="2">
    <oc r="D55">
      <v>10025</v>
    </oc>
    <nc r="D55">
      <v>10265</v>
    </nc>
  </rcc>
  <rcc rId="17450" sId="2">
    <oc r="D56">
      <v>43705</v>
    </oc>
    <nc r="D56">
      <v>43830</v>
    </nc>
  </rcc>
  <rcc rId="17451" sId="2">
    <oc r="D57">
      <v>10070</v>
    </oc>
    <nc r="D57">
      <v>10180</v>
    </nc>
  </rcc>
  <rcc rId="17452" sId="2">
    <oc r="D59">
      <v>21675</v>
    </oc>
    <nc r="D59">
      <v>21865</v>
    </nc>
  </rcc>
  <rcc rId="17453" sId="2">
    <oc r="D60">
      <v>21195</v>
    </oc>
    <nc r="D60">
      <v>21380</v>
    </nc>
  </rcc>
  <rcc rId="17454" sId="2">
    <oc r="D61">
      <v>12000</v>
    </oc>
    <nc r="D61">
      <v>12140</v>
    </nc>
  </rcc>
  <rcc rId="17455" sId="2">
    <oc r="D62">
      <v>68615</v>
    </oc>
    <nc r="D62">
      <v>68845</v>
    </nc>
  </rcc>
  <rcc rId="17456" sId="2">
    <oc r="D63">
      <v>12195</v>
    </oc>
    <nc r="D63">
      <v>12375</v>
    </nc>
  </rcc>
  <rcc rId="17457" sId="2">
    <oc r="D64">
      <v>2085</v>
    </oc>
    <nc r="D64">
      <v>2090</v>
    </nc>
  </rcc>
  <rcc rId="17458" sId="2">
    <oc r="D65">
      <v>19435</v>
    </oc>
    <nc r="D65">
      <v>19540</v>
    </nc>
  </rcc>
  <rcc rId="17459" sId="2">
    <oc r="D66">
      <v>60595</v>
    </oc>
    <nc r="D66">
      <v>61110</v>
    </nc>
  </rcc>
  <rcc rId="17460" sId="2">
    <oc r="D67">
      <v>28490</v>
    </oc>
    <nc r="D67">
      <v>28595</v>
    </nc>
  </rcc>
  <rcc rId="17461" sId="2">
    <oc r="D68">
      <v>6965</v>
    </oc>
    <nc r="D68">
      <v>7055</v>
    </nc>
  </rcc>
  <rcc rId="17462" sId="2">
    <oc r="D69">
      <v>24975</v>
    </oc>
    <nc r="D69">
      <v>25145</v>
    </nc>
  </rcc>
  <rcc rId="17463" sId="2">
    <oc r="D70">
      <v>52600</v>
    </oc>
    <nc r="D70">
      <v>52830</v>
    </nc>
  </rcc>
  <rcc rId="17464" sId="2">
    <oc r="D71">
      <v>83005</v>
    </oc>
    <nc r="D71">
      <v>83375</v>
    </nc>
  </rcc>
  <rcc rId="17465" sId="2">
    <oc r="D72">
      <v>34020</v>
    </oc>
    <nc r="D72">
      <v>34330</v>
    </nc>
  </rcc>
  <rcc rId="17466" sId="2">
    <oc r="D73">
      <v>3565</v>
    </oc>
    <nc r="D73">
      <v>3795</v>
    </nc>
  </rcc>
  <rcc rId="17467" sId="2">
    <oc r="D74">
      <v>51220</v>
    </oc>
    <nc r="D74">
      <v>51830</v>
    </nc>
  </rcc>
  <rcc rId="17468" sId="2">
    <oc r="D75">
      <v>8965</v>
    </oc>
    <nc r="D75">
      <v>9055</v>
    </nc>
  </rcc>
  <rcc rId="17469" sId="2">
    <oc r="D77">
      <v>24650</v>
    </oc>
    <nc r="D77">
      <v>24805</v>
    </nc>
  </rcc>
  <rcc rId="17470" sId="2">
    <oc r="D78">
      <v>15175</v>
    </oc>
    <nc r="D78">
      <v>15490</v>
    </nc>
  </rcc>
  <rcc rId="17471" sId="2">
    <oc r="D79">
      <v>33535</v>
    </oc>
    <nc r="D79">
      <v>33965</v>
    </nc>
  </rcc>
  <rcc rId="17472" sId="2">
    <oc r="D80">
      <v>6640</v>
    </oc>
    <nc r="D80">
      <v>6790</v>
    </nc>
  </rcc>
  <rcc rId="17473" sId="2">
    <oc r="D81">
      <v>27305</v>
    </oc>
    <nc r="D81">
      <v>27490</v>
    </nc>
  </rcc>
  <rcc rId="17474" sId="2">
    <oc r="D82">
      <v>8780</v>
    </oc>
    <nc r="D82">
      <v>8930</v>
    </nc>
  </rcc>
  <rcc rId="17475" sId="2">
    <oc r="D84">
      <v>6915</v>
    </oc>
    <nc r="D84">
      <v>6960</v>
    </nc>
  </rcc>
  <rcc rId="17476" sId="2">
    <oc r="D85">
      <v>10905</v>
    </oc>
    <nc r="D85">
      <v>11065</v>
    </nc>
  </rcc>
  <rcc rId="17477" sId="2">
    <oc r="D86">
      <v>8065</v>
    </oc>
    <nc r="D86">
      <v>8245</v>
    </nc>
  </rcc>
  <rcc rId="17478" sId="2">
    <oc r="D87">
      <v>32605</v>
    </oc>
    <nc r="D87">
      <v>33125</v>
    </nc>
  </rcc>
  <rcc rId="17479" sId="2">
    <oc r="D88">
      <v>34450</v>
    </oc>
    <nc r="D88">
      <v>34580</v>
    </nc>
  </rcc>
  <rcc rId="17480" sId="2">
    <oc r="D89">
      <v>18050</v>
    </oc>
    <nc r="D89">
      <v>18160</v>
    </nc>
  </rcc>
  <rcc rId="17481" sId="2">
    <oc r="D90">
      <v>66100</v>
    </oc>
    <nc r="D90">
      <v>66315</v>
    </nc>
  </rcc>
  <rcc rId="17482" sId="2">
    <oc r="D91">
      <v>58190</v>
    </oc>
    <nc r="D91">
      <v>58460</v>
    </nc>
  </rcc>
  <rcc rId="17483" sId="2">
    <oc r="D92">
      <v>11525</v>
    </oc>
    <nc r="D92">
      <v>11715</v>
    </nc>
  </rcc>
  <rcc rId="17484" sId="2">
    <oc r="D93">
      <v>11320</v>
    </oc>
    <nc r="D93">
      <v>11410</v>
    </nc>
  </rcc>
  <rcc rId="17485" sId="2">
    <oc r="D95">
      <v>34225</v>
    </oc>
    <nc r="D95">
      <v>34480</v>
    </nc>
  </rcc>
  <rcc rId="17486" sId="2">
    <oc r="D96">
      <v>12370</v>
    </oc>
    <nc r="D96">
      <v>12610</v>
    </nc>
  </rcc>
  <rcc rId="17487" sId="2">
    <oc r="D97">
      <v>40125</v>
    </oc>
    <nc r="D97">
      <v>40190</v>
    </nc>
  </rcc>
  <rcc rId="17488" sId="2">
    <oc r="D98">
      <v>23740</v>
    </oc>
    <nc r="D98">
      <v>23860</v>
    </nc>
  </rcc>
  <rcc rId="17489" sId="2">
    <oc r="D99">
      <v>8250</v>
    </oc>
    <nc r="D99">
      <v>8500</v>
    </nc>
  </rcc>
  <rcc rId="17490" sId="2">
    <oc r="D100">
      <v>11730</v>
    </oc>
    <nc r="D100">
      <v>11830</v>
    </nc>
  </rcc>
  <rcc rId="17491" sId="2">
    <oc r="D101">
      <v>3775</v>
    </oc>
    <nc r="D101">
      <v>3895</v>
    </nc>
  </rcc>
  <rcc rId="17492" sId="2">
    <oc r="D102">
      <v>11965</v>
    </oc>
    <nc r="D102">
      <v>12135</v>
    </nc>
  </rcc>
  <rcc rId="17493" sId="2">
    <oc r="D103">
      <v>50130</v>
    </oc>
    <nc r="D103">
      <v>50345</v>
    </nc>
  </rcc>
  <rcc rId="17494" sId="2">
    <oc r="D104">
      <v>5905</v>
    </oc>
    <nc r="D104">
      <v>5965</v>
    </nc>
  </rcc>
  <rcc rId="17495" sId="2">
    <oc r="D105">
      <v>20540</v>
    </oc>
    <nc r="D105">
      <v>20685</v>
    </nc>
  </rcc>
  <rcc rId="17496" sId="2">
    <oc r="D106">
      <v>20195</v>
    </oc>
    <nc r="D106">
      <v>20245</v>
    </nc>
  </rcc>
  <rcc rId="17497" sId="2">
    <oc r="D107">
      <v>86230</v>
    </oc>
    <nc r="D107">
      <v>86725</v>
    </nc>
  </rcc>
  <rcc rId="17498" sId="2">
    <oc r="D109">
      <v>27885</v>
    </oc>
    <nc r="D109">
      <v>28110</v>
    </nc>
  </rcc>
  <rcc rId="17499" sId="2">
    <oc r="D110">
      <v>17670</v>
    </oc>
    <nc r="D110">
      <v>18025</v>
    </nc>
  </rcc>
  <rcc rId="17500" sId="2">
    <oc r="D111">
      <v>8010</v>
    </oc>
    <nc r="D111">
      <v>8300</v>
    </nc>
  </rcc>
  <rcc rId="17501" sId="2">
    <oc r="D112">
      <v>22760</v>
    </oc>
    <nc r="D112">
      <v>22895</v>
    </nc>
  </rcc>
  <rcc rId="17502" sId="2">
    <oc r="D113">
      <v>16615</v>
    </oc>
    <nc r="D113">
      <v>16670</v>
    </nc>
  </rcc>
  <rcc rId="17503" sId="2">
    <oc r="D114">
      <v>54615</v>
    </oc>
    <nc r="D114">
      <v>54845</v>
    </nc>
  </rcc>
  <rcc rId="17504" sId="2">
    <oc r="D115">
      <v>14330</v>
    </oc>
    <nc r="D115">
      <v>14495</v>
    </nc>
  </rcc>
  <rcc rId="17505" sId="2">
    <oc r="D116">
      <v>47045</v>
    </oc>
    <nc r="D116">
      <v>47175</v>
    </nc>
  </rcc>
  <rcc rId="17506" sId="2">
    <oc r="D117">
      <v>19435</v>
    </oc>
    <nc r="D117">
      <v>19575</v>
    </nc>
  </rcc>
  <rcc rId="17507" sId="2">
    <oc r="D118">
      <v>7230</v>
    </oc>
    <nc r="D118">
      <v>7330</v>
    </nc>
  </rcc>
  <rcc rId="17508" sId="2">
    <oc r="E6">
      <v>700</v>
    </oc>
    <nc r="E6"/>
  </rcc>
  <rcc rId="17509" sId="2">
    <oc r="E7">
      <v>21855</v>
    </oc>
    <nc r="E7"/>
  </rcc>
  <rcc rId="17510" sId="2">
    <oc r="E8">
      <v>19040</v>
    </oc>
    <nc r="E8"/>
  </rcc>
  <rcc rId="17511" sId="2">
    <oc r="E9">
      <v>22810</v>
    </oc>
    <nc r="E9"/>
  </rcc>
  <rcc rId="17512" sId="2">
    <oc r="E10">
      <v>105945</v>
    </oc>
    <nc r="E10"/>
  </rcc>
  <rcc rId="17513" sId="2">
    <oc r="E11">
      <v>25460</v>
    </oc>
    <nc r="E11"/>
  </rcc>
  <rcc rId="17514" sId="2">
    <oc r="E12">
      <v>19540</v>
    </oc>
    <nc r="E12"/>
  </rcc>
  <rcc rId="17515" sId="2">
    <oc r="E13">
      <v>25375</v>
    </oc>
    <nc r="E13"/>
  </rcc>
  <rcc rId="17516" sId="2">
    <oc r="E14">
      <v>19845</v>
    </oc>
    <nc r="E14"/>
  </rcc>
  <rcc rId="17517" sId="2">
    <oc r="E15">
      <v>38260</v>
    </oc>
    <nc r="E15"/>
  </rcc>
  <rcc rId="17518" sId="2">
    <oc r="E16">
      <v>43115</v>
    </oc>
    <nc r="E16"/>
  </rcc>
  <rcc rId="17519" sId="2">
    <oc r="E17">
      <v>30755</v>
    </oc>
    <nc r="E17"/>
  </rcc>
  <rcc rId="17520" sId="2">
    <oc r="E18">
      <v>14750</v>
    </oc>
    <nc r="E18"/>
  </rcc>
  <rcc rId="17521" sId="2">
    <oc r="E19">
      <v>2055</v>
    </oc>
    <nc r="E19"/>
  </rcc>
  <rcc rId="17522" sId="2">
    <oc r="E20">
      <v>1640</v>
    </oc>
    <nc r="E20"/>
  </rcc>
  <rcc rId="17523" sId="2">
    <oc r="E21">
      <v>24610</v>
    </oc>
    <nc r="E21"/>
  </rcc>
  <rcc rId="17524" sId="2">
    <oc r="E22">
      <v>5750</v>
    </oc>
    <nc r="E22"/>
  </rcc>
  <rcc rId="17525" sId="2">
    <oc r="E24">
      <v>5</v>
    </oc>
    <nc r="E24"/>
  </rcc>
  <rcc rId="17526" sId="2">
    <oc r="E25">
      <v>6285</v>
    </oc>
    <nc r="E25"/>
  </rcc>
  <rcc rId="17527" sId="2">
    <oc r="E26">
      <v>13005</v>
    </oc>
    <nc r="E26"/>
  </rcc>
  <rcc rId="17528" sId="2">
    <oc r="E27">
      <v>11415</v>
    </oc>
    <nc r="E27"/>
  </rcc>
  <rcc rId="17529" sId="2">
    <oc r="E28">
      <v>48320</v>
    </oc>
    <nc r="E28"/>
  </rcc>
  <rcc rId="17530" sId="2">
    <oc r="E29">
      <v>11110</v>
    </oc>
    <nc r="E29"/>
  </rcc>
  <rcc rId="17531" sId="2">
    <oc r="E30">
      <v>50895</v>
    </oc>
    <nc r="E30"/>
  </rcc>
  <rcc rId="17532" sId="2">
    <oc r="E31">
      <v>6595</v>
    </oc>
    <nc r="E31"/>
  </rcc>
  <rcc rId="17533" sId="2">
    <oc r="E32">
      <v>2140</v>
    </oc>
    <nc r="E32"/>
  </rcc>
  <rcc rId="17534" sId="2">
    <oc r="E33">
      <v>24275</v>
    </oc>
    <nc r="E33"/>
  </rcc>
  <rcc rId="17535" sId="2">
    <oc r="E34">
      <v>119155</v>
    </oc>
    <nc r="E34"/>
  </rcc>
  <rcc rId="17536" sId="2">
    <oc r="E35">
      <v>44530</v>
    </oc>
    <nc r="E35"/>
  </rcc>
  <rcc rId="17537" sId="2">
    <oc r="E36">
      <v>54915</v>
    </oc>
    <nc r="E36"/>
  </rcc>
  <rcc rId="17538" sId="2">
    <oc r="E37">
      <v>12875</v>
    </oc>
    <nc r="E37"/>
  </rcc>
  <rcc rId="17539" sId="2">
    <oc r="E38">
      <v>33515</v>
    </oc>
    <nc r="E38"/>
  </rcc>
  <rcc rId="17540" sId="2">
    <oc r="E39">
      <v>37425</v>
    </oc>
    <nc r="E39"/>
  </rcc>
  <rcc rId="17541" sId="2">
    <oc r="E40">
      <v>28735</v>
    </oc>
    <nc r="E40"/>
  </rcc>
  <rcc rId="17542" sId="2">
    <oc r="E41">
      <v>27525</v>
    </oc>
    <nc r="E41"/>
  </rcc>
  <rcc rId="17543" sId="2">
    <oc r="E42">
      <v>28750</v>
    </oc>
    <nc r="E42"/>
  </rcc>
  <rcc rId="17544" sId="2">
    <oc r="E43">
      <v>30105</v>
    </oc>
    <nc r="E43"/>
  </rcc>
  <rcc rId="17545" sId="2">
    <oc r="E44">
      <v>4685</v>
    </oc>
    <nc r="E44"/>
  </rcc>
  <rcc rId="17546" sId="2">
    <oc r="E45">
      <v>31180</v>
    </oc>
    <nc r="E45"/>
  </rcc>
  <rcc rId="17547" sId="2">
    <oc r="E46">
      <v>19850</v>
    </oc>
    <nc r="E46"/>
  </rcc>
  <rcc rId="17548" sId="2">
    <oc r="E47">
      <v>38995</v>
    </oc>
    <nc r="E47"/>
  </rcc>
  <rcc rId="17549" sId="2">
    <oc r="E48">
      <v>50220</v>
    </oc>
    <nc r="E48"/>
  </rcc>
  <rcc rId="17550" sId="2">
    <oc r="E49">
      <v>40895</v>
    </oc>
    <nc r="E49"/>
  </rcc>
  <rcc rId="17551" sId="2">
    <oc r="E50">
      <v>86965</v>
    </oc>
    <nc r="E50"/>
  </rcc>
  <rcc rId="17552" sId="2">
    <oc r="E51">
      <v>71800</v>
    </oc>
    <nc r="E51"/>
  </rcc>
  <rcc rId="17553" sId="2">
    <oc r="E52">
      <v>8450</v>
    </oc>
    <nc r="E52"/>
  </rcc>
  <rcc rId="17554" sId="2">
    <oc r="E53">
      <v>10450</v>
    </oc>
    <nc r="E53"/>
  </rcc>
  <rcc rId="17555" sId="2">
    <oc r="E54">
      <v>18795</v>
    </oc>
    <nc r="E54"/>
  </rcc>
  <rcc rId="17556" sId="2">
    <oc r="E55">
      <v>10265</v>
    </oc>
    <nc r="E55"/>
  </rcc>
  <rcc rId="17557" sId="2">
    <oc r="E56">
      <v>43830</v>
    </oc>
    <nc r="E56"/>
  </rcc>
  <rcc rId="17558" sId="2">
    <oc r="E57">
      <v>10180</v>
    </oc>
    <nc r="E57"/>
  </rcc>
  <rcc rId="17559" sId="2">
    <oc r="E58">
      <v>83670</v>
    </oc>
    <nc r="E58"/>
  </rcc>
  <rcc rId="17560" sId="2">
    <oc r="E59">
      <v>21865</v>
    </oc>
    <nc r="E59"/>
  </rcc>
  <rcc rId="17561" sId="2">
    <oc r="E60">
      <v>21380</v>
    </oc>
    <nc r="E60"/>
  </rcc>
  <rcc rId="17562" sId="2">
    <oc r="E61">
      <v>12140</v>
    </oc>
    <nc r="E61"/>
  </rcc>
  <rcc rId="17563" sId="2">
    <oc r="E62">
      <v>68845</v>
    </oc>
    <nc r="E62"/>
  </rcc>
  <rcc rId="17564" sId="2">
    <oc r="E63">
      <v>12375</v>
    </oc>
    <nc r="E63"/>
  </rcc>
  <rcc rId="17565" sId="2">
    <oc r="E64">
      <v>2090</v>
    </oc>
    <nc r="E64"/>
  </rcc>
  <rcc rId="17566" sId="2">
    <oc r="E65">
      <v>19540</v>
    </oc>
    <nc r="E65"/>
  </rcc>
  <rcc rId="17567" sId="2">
    <oc r="E66">
      <v>61110</v>
    </oc>
    <nc r="E66"/>
  </rcc>
  <rcc rId="17568" sId="2">
    <oc r="E67">
      <v>28595</v>
    </oc>
    <nc r="E67"/>
  </rcc>
  <rcc rId="17569" sId="2">
    <oc r="E68">
      <v>7055</v>
    </oc>
    <nc r="E68"/>
  </rcc>
  <rcc rId="17570" sId="2">
    <oc r="E69">
      <v>25145</v>
    </oc>
    <nc r="E69"/>
  </rcc>
  <rcc rId="17571" sId="2">
    <oc r="E70">
      <v>52830</v>
    </oc>
    <nc r="E70"/>
  </rcc>
  <rcc rId="17572" sId="2">
    <oc r="E71">
      <v>83375</v>
    </oc>
    <nc r="E71"/>
  </rcc>
  <rcc rId="17573" sId="2">
    <oc r="E72">
      <v>34330</v>
    </oc>
    <nc r="E72"/>
  </rcc>
  <rcc rId="17574" sId="2">
    <oc r="E73">
      <v>3795</v>
    </oc>
    <nc r="E73"/>
  </rcc>
  <rcc rId="17575" sId="2">
    <oc r="E74">
      <v>51830</v>
    </oc>
    <nc r="E74"/>
  </rcc>
  <rcc rId="17576" sId="2">
    <oc r="E75">
      <v>9055</v>
    </oc>
    <nc r="E75"/>
  </rcc>
  <rcc rId="17577" sId="2">
    <oc r="E76">
      <v>270</v>
    </oc>
    <nc r="E76"/>
  </rcc>
  <rcc rId="17578" sId="2">
    <oc r="E77">
      <v>24805</v>
    </oc>
    <nc r="E77"/>
  </rcc>
  <rcc rId="17579" sId="2">
    <oc r="E78">
      <v>15490</v>
    </oc>
    <nc r="E78"/>
  </rcc>
  <rcc rId="17580" sId="2">
    <oc r="E79">
      <v>33965</v>
    </oc>
    <nc r="E79"/>
  </rcc>
  <rcc rId="17581" sId="2">
    <oc r="E80">
      <v>6790</v>
    </oc>
    <nc r="E80"/>
  </rcc>
  <rcc rId="17582" sId="2">
    <oc r="E81">
      <v>27490</v>
    </oc>
    <nc r="E81"/>
  </rcc>
  <rcc rId="17583" sId="2">
    <oc r="E82">
      <v>8930</v>
    </oc>
    <nc r="E82"/>
  </rcc>
  <rcc rId="17584" sId="2">
    <oc r="E84">
      <v>6960</v>
    </oc>
    <nc r="E84"/>
  </rcc>
  <rcc rId="17585" sId="2">
    <oc r="E85">
      <v>11065</v>
    </oc>
    <nc r="E85"/>
  </rcc>
  <rcc rId="17586" sId="2">
    <oc r="E86">
      <v>8245</v>
    </oc>
    <nc r="E86"/>
  </rcc>
  <rcc rId="17587" sId="2">
    <oc r="E87">
      <v>33125</v>
    </oc>
    <nc r="E87"/>
  </rcc>
  <rcc rId="17588" sId="2">
    <oc r="E88">
      <v>34580</v>
    </oc>
    <nc r="E88"/>
  </rcc>
  <rcc rId="17589" sId="2">
    <oc r="E89">
      <v>18160</v>
    </oc>
    <nc r="E89"/>
  </rcc>
  <rcc rId="17590" sId="2">
    <oc r="E90">
      <v>66315</v>
    </oc>
    <nc r="E90"/>
  </rcc>
  <rcc rId="17591" sId="2">
    <oc r="E91">
      <v>58460</v>
    </oc>
    <nc r="E91"/>
  </rcc>
  <rcc rId="17592" sId="2">
    <oc r="E92">
      <v>11715</v>
    </oc>
    <nc r="E92"/>
  </rcc>
  <rcc rId="17593" sId="2">
    <oc r="E93">
      <v>11410</v>
    </oc>
    <nc r="E93"/>
  </rcc>
  <rcc rId="17594" sId="2">
    <oc r="E94">
      <v>655</v>
    </oc>
    <nc r="E94"/>
  </rcc>
  <rcc rId="17595" sId="2">
    <oc r="E95">
      <v>34480</v>
    </oc>
    <nc r="E95"/>
  </rcc>
  <rcc rId="17596" sId="2">
    <oc r="E96">
      <v>12610</v>
    </oc>
    <nc r="E96"/>
  </rcc>
  <rcc rId="17597" sId="2">
    <oc r="E97">
      <v>40190</v>
    </oc>
    <nc r="E97"/>
  </rcc>
  <rcc rId="17598" sId="2">
    <oc r="E98">
      <v>23860</v>
    </oc>
    <nc r="E98"/>
  </rcc>
  <rcc rId="17599" sId="2">
    <oc r="E99">
      <v>8500</v>
    </oc>
    <nc r="E99"/>
  </rcc>
  <rcc rId="17600" sId="2">
    <oc r="E100">
      <v>11830</v>
    </oc>
    <nc r="E100"/>
  </rcc>
  <rcc rId="17601" sId="2">
    <oc r="E101">
      <v>3895</v>
    </oc>
    <nc r="E101"/>
  </rcc>
  <rcc rId="17602" sId="2">
    <oc r="E102">
      <v>12135</v>
    </oc>
    <nc r="E102"/>
  </rcc>
  <rcc rId="17603" sId="2">
    <oc r="E103">
      <v>50345</v>
    </oc>
    <nc r="E103"/>
  </rcc>
  <rcc rId="17604" sId="2">
    <oc r="E104">
      <v>5965</v>
    </oc>
    <nc r="E104"/>
  </rcc>
  <rcc rId="17605" sId="2">
    <oc r="E105">
      <v>20685</v>
    </oc>
    <nc r="E105"/>
  </rcc>
  <rcc rId="17606" sId="2">
    <oc r="E106">
      <v>20245</v>
    </oc>
    <nc r="E106"/>
  </rcc>
  <rcc rId="17607" sId="2">
    <oc r="E107">
      <v>86725</v>
    </oc>
    <nc r="E107"/>
  </rcc>
  <rcc rId="17608" sId="2">
    <oc r="E108">
      <v>11055</v>
    </oc>
    <nc r="E108"/>
  </rcc>
  <rcc rId="17609" sId="2">
    <oc r="E109">
      <v>28110</v>
    </oc>
    <nc r="E109"/>
  </rcc>
  <rcc rId="17610" sId="2">
    <oc r="E110">
      <v>18025</v>
    </oc>
    <nc r="E110"/>
  </rcc>
  <rcc rId="17611" sId="2">
    <oc r="E111">
      <v>8300</v>
    </oc>
    <nc r="E111"/>
  </rcc>
  <rcc rId="17612" sId="2">
    <oc r="E112">
      <v>22895</v>
    </oc>
    <nc r="E112"/>
  </rcc>
  <rcc rId="17613" sId="2">
    <oc r="E113">
      <v>16670</v>
    </oc>
    <nc r="E113"/>
  </rcc>
  <rcc rId="17614" sId="2">
    <oc r="E114">
      <v>54845</v>
    </oc>
    <nc r="E114"/>
  </rcc>
  <rcc rId="17615" sId="2">
    <oc r="E115">
      <v>14495</v>
    </oc>
    <nc r="E115"/>
  </rcc>
  <rcc rId="17616" sId="2">
    <oc r="E116">
      <v>47175</v>
    </oc>
    <nc r="E116"/>
  </rcc>
  <rcc rId="17617" sId="2">
    <oc r="E117">
      <v>19575</v>
    </oc>
    <nc r="E117"/>
  </rcc>
  <rcc rId="17618" sId="2">
    <oc r="E118">
      <v>7330</v>
    </oc>
    <nc r="E118"/>
  </rcc>
  <rcc rId="17619" sId="3">
    <oc r="D7">
      <v>11845</v>
    </oc>
    <nc r="D7">
      <v>12000</v>
    </nc>
  </rcc>
  <rcc rId="17620" sId="3">
    <oc r="D8">
      <v>210</v>
    </oc>
    <nc r="D8">
      <v>265</v>
    </nc>
  </rcc>
  <rcc rId="17621" sId="3">
    <oc r="D9">
      <v>14195</v>
    </oc>
    <nc r="D9">
      <v>14295</v>
    </nc>
  </rcc>
  <rcc rId="17622" sId="3">
    <oc r="D10">
      <v>12125</v>
    </oc>
    <nc r="D10">
      <v>12285</v>
    </nc>
  </rcc>
  <rcc rId="17623" sId="3">
    <oc r="D11">
      <v>825</v>
    </oc>
    <nc r="D11">
      <v>835</v>
    </nc>
  </rcc>
  <rcc rId="17624" sId="3">
    <oc r="D12">
      <v>27405</v>
    </oc>
    <nc r="D12">
      <v>27505</v>
    </nc>
  </rcc>
  <rcc rId="17625" sId="3">
    <oc r="D13">
      <v>8395</v>
    </oc>
    <nc r="D13">
      <v>8615</v>
    </nc>
  </rcc>
  <rcc rId="17626" sId="3">
    <oc r="D14">
      <v>16330</v>
    </oc>
    <nc r="D14">
      <v>16525</v>
    </nc>
  </rcc>
  <rcc rId="17627" sId="3">
    <oc r="D15">
      <v>1285</v>
    </oc>
    <nc r="D15">
      <v>1505</v>
    </nc>
  </rcc>
  <rcc rId="17628" sId="3">
    <oc r="D16">
      <v>76160</v>
    </oc>
    <nc r="D16">
      <v>76350</v>
    </nc>
  </rcc>
  <rcc rId="17629" sId="3">
    <oc r="D17">
      <v>34780</v>
    </oc>
    <nc r="D17">
      <v>35265</v>
    </nc>
  </rcc>
  <rcc rId="17630" sId="3">
    <oc r="D18">
      <v>13905</v>
    </oc>
    <nc r="D18">
      <v>13935</v>
    </nc>
  </rcc>
  <rcc rId="17631" sId="3">
    <oc r="D19">
      <v>146145</v>
    </oc>
    <nc r="D19">
      <v>146895</v>
    </nc>
  </rcc>
  <rcc rId="17632" sId="3">
    <oc r="D20">
      <v>5850</v>
    </oc>
    <nc r="D20">
      <v>5865</v>
    </nc>
  </rcc>
  <rcc rId="17633" sId="3">
    <oc r="D21">
      <v>10830</v>
    </oc>
    <nc r="D21">
      <v>10990</v>
    </nc>
  </rcc>
  <rcc rId="17634" sId="3">
    <oc r="D22">
      <v>11995</v>
    </oc>
    <nc r="D22">
      <v>12115</v>
    </nc>
  </rcc>
  <rcc rId="17635" sId="3">
    <oc r="D23">
      <v>37150</v>
    </oc>
    <nc r="D23">
      <v>37325</v>
    </nc>
  </rcc>
  <rcc rId="17636" sId="3">
    <oc r="D24">
      <v>50670</v>
    </oc>
    <nc r="D24">
      <v>50950</v>
    </nc>
  </rcc>
  <rcc rId="17637" sId="3">
    <oc r="D25">
      <v>11305</v>
    </oc>
    <nc r="D25">
      <v>11355</v>
    </nc>
  </rcc>
  <rcc rId="17638" sId="3">
    <oc r="D27">
      <v>18425</v>
    </oc>
    <nc r="D27">
      <v>19730</v>
    </nc>
  </rcc>
  <rcc rId="17639" sId="3">
    <oc r="D28">
      <v>29140</v>
    </oc>
    <nc r="D28">
      <v>29365</v>
    </nc>
  </rcc>
  <rcc rId="17640" sId="3">
    <oc r="D29">
      <v>30175</v>
    </oc>
    <nc r="D29">
      <v>30375</v>
    </nc>
  </rcc>
  <rcc rId="17641" sId="3">
    <oc r="D30">
      <v>27105</v>
    </oc>
    <nc r="D30">
      <v>27475</v>
    </nc>
  </rcc>
  <rcc rId="17642" sId="3">
    <oc r="D31">
      <v>58740</v>
    </oc>
    <nc r="D31">
      <v>59310</v>
    </nc>
  </rcc>
  <rcc rId="17643" sId="3">
    <oc r="E7">
      <v>12000</v>
    </oc>
    <nc r="E7"/>
  </rcc>
  <rcc rId="17644" sId="3">
    <oc r="E8">
      <v>265</v>
    </oc>
    <nc r="E8"/>
  </rcc>
  <rcc rId="17645" sId="3">
    <oc r="E9">
      <v>14295</v>
    </oc>
    <nc r="E9"/>
  </rcc>
  <rcc rId="17646" sId="3">
    <oc r="E10">
      <v>12285</v>
    </oc>
    <nc r="E10"/>
  </rcc>
  <rcc rId="17647" sId="3">
    <oc r="E11">
      <v>835</v>
    </oc>
    <nc r="E11"/>
  </rcc>
  <rcc rId="17648" sId="3">
    <oc r="E12">
      <v>27505</v>
    </oc>
    <nc r="E12"/>
  </rcc>
  <rcc rId="17649" sId="3">
    <oc r="E13">
      <v>8615</v>
    </oc>
    <nc r="E13"/>
  </rcc>
  <rcc rId="17650" sId="3">
    <oc r="E14">
      <v>16525</v>
    </oc>
    <nc r="E14"/>
  </rcc>
  <rcc rId="17651" sId="3">
    <oc r="E15">
      <v>1505</v>
    </oc>
    <nc r="E15"/>
  </rcc>
  <rcc rId="17652" sId="3">
    <oc r="E16">
      <v>76350</v>
    </oc>
    <nc r="E16"/>
  </rcc>
  <rcc rId="17653" sId="3">
    <oc r="E17">
      <v>35265</v>
    </oc>
    <nc r="E17"/>
  </rcc>
  <rcc rId="17654" sId="3">
    <oc r="E18">
      <v>13935</v>
    </oc>
    <nc r="E18"/>
  </rcc>
  <rcc rId="17655" sId="3">
    <oc r="E19">
      <v>146895</v>
    </oc>
    <nc r="E19"/>
  </rcc>
  <rcc rId="17656" sId="3">
    <oc r="E20">
      <v>5865</v>
    </oc>
    <nc r="E20"/>
  </rcc>
  <rcc rId="17657" sId="3">
    <oc r="E21">
      <v>10990</v>
    </oc>
    <nc r="E21"/>
  </rcc>
  <rcc rId="17658" sId="3">
    <oc r="E22">
      <v>12115</v>
    </oc>
    <nc r="E22"/>
  </rcc>
  <rcc rId="17659" sId="3">
    <oc r="E23">
      <v>37325</v>
    </oc>
    <nc r="E23"/>
  </rcc>
  <rcc rId="17660" sId="3">
    <oc r="E24">
      <v>50950</v>
    </oc>
    <nc r="E24"/>
  </rcc>
  <rcc rId="17661" sId="3">
    <oc r="E25">
      <v>11355</v>
    </oc>
    <nc r="E25"/>
  </rcc>
  <rcc rId="17662" sId="3">
    <oc r="E26">
      <v>15</v>
    </oc>
    <nc r="E26"/>
  </rcc>
  <rcc rId="17663" sId="3">
    <oc r="E27">
      <v>19730</v>
    </oc>
    <nc r="E27"/>
  </rcc>
  <rcc rId="17664" sId="3">
    <oc r="E28">
      <v>29365</v>
    </oc>
    <nc r="E28"/>
  </rcc>
  <rcc rId="17665" sId="3">
    <oc r="E29">
      <v>30375</v>
    </oc>
    <nc r="E29"/>
  </rcc>
  <rcc rId="17666" sId="3">
    <oc r="E30">
      <v>27475</v>
    </oc>
    <nc r="E30"/>
  </rcc>
  <rcc rId="17667" sId="3">
    <oc r="E31">
      <v>59310</v>
    </oc>
    <nc r="E31"/>
  </rcc>
  <rcc rId="17668" sId="4">
    <oc r="D7">
      <v>7850</v>
    </oc>
    <nc r="D7">
      <v>7890</v>
    </nc>
  </rcc>
  <rcc rId="17669" sId="4">
    <oc r="D8">
      <v>48855</v>
    </oc>
    <nc r="D8">
      <v>49160</v>
    </nc>
  </rcc>
  <rcc rId="17670" sId="4">
    <oc r="D9">
      <v>3615</v>
    </oc>
    <nc r="D9">
      <v>3760</v>
    </nc>
  </rcc>
  <rcc rId="17671" sId="4">
    <oc r="D10">
      <v>19185</v>
    </oc>
    <nc r="D10">
      <v>19510</v>
    </nc>
  </rcc>
  <rcc rId="17672" sId="4">
    <oc r="D11">
      <v>12295</v>
    </oc>
    <nc r="D11">
      <v>12410</v>
    </nc>
  </rcc>
  <rcc rId="17673" sId="4">
    <oc r="D12">
      <v>44415</v>
    </oc>
    <nc r="D12">
      <v>44580</v>
    </nc>
  </rcc>
  <rcc rId="17674" sId="4">
    <oc r="D13">
      <v>16275</v>
    </oc>
    <nc r="D13">
      <v>16425</v>
    </nc>
  </rcc>
  <rcc rId="17675" sId="4">
    <oc r="D14">
      <v>9075</v>
    </oc>
    <nc r="D14">
      <v>9110</v>
    </nc>
  </rcc>
  <rcc rId="17676" sId="4">
    <oc r="D15">
      <v>24100</v>
    </oc>
    <nc r="D15">
      <v>24405</v>
    </nc>
  </rcc>
  <rcc rId="17677" sId="4">
    <oc r="D16">
      <v>21105</v>
    </oc>
    <nc r="D16">
      <v>21630</v>
    </nc>
  </rcc>
  <rcc rId="17678" sId="4">
    <oc r="D17">
      <v>27830</v>
    </oc>
    <nc r="D17">
      <v>28070</v>
    </nc>
  </rcc>
  <rcc rId="17679" sId="4">
    <oc r="D18">
      <v>29375</v>
    </oc>
    <nc r="D18">
      <v>29705</v>
    </nc>
  </rcc>
  <rcc rId="17680" sId="4">
    <oc r="D19">
      <v>50190</v>
    </oc>
    <nc r="D19">
      <v>50510</v>
    </nc>
  </rcc>
  <rcc rId="17681" sId="4">
    <oc r="D20">
      <v>3220</v>
    </oc>
    <nc r="D20">
      <v>3335</v>
    </nc>
  </rcc>
  <rcc rId="17682" sId="4">
    <oc r="D21">
      <v>6435</v>
    </oc>
    <nc r="D21">
      <v>6660</v>
    </nc>
  </rcc>
  <rcc rId="17683" sId="4">
    <oc r="D22">
      <v>19545</v>
    </oc>
    <nc r="D22">
      <v>19805</v>
    </nc>
  </rcc>
  <rcc rId="17684" sId="4">
    <oc r="D23">
      <v>48785</v>
    </oc>
    <nc r="D23">
      <v>48805</v>
    </nc>
  </rcc>
  <rcc rId="17685" sId="4">
    <oc r="D24">
      <v>26700</v>
    </oc>
    <nc r="D24">
      <v>26985</v>
    </nc>
  </rcc>
  <rcc rId="17686" sId="4">
    <oc r="D25">
      <v>32450</v>
    </oc>
    <nc r="D25">
      <v>32610</v>
    </nc>
  </rcc>
  <rcc rId="17687" sId="4">
    <oc r="D26">
      <v>14535</v>
    </oc>
    <nc r="D26">
      <v>14785</v>
    </nc>
  </rcc>
  <rcc rId="17688" sId="4">
    <oc r="D27">
      <v>12825</v>
    </oc>
    <nc r="D27">
      <v>12960</v>
    </nc>
  </rcc>
  <rcc rId="17689" sId="4" odxf="1" dxf="1">
    <oc r="D28">
      <v>55790</v>
    </oc>
    <nc r="D28">
      <v>56075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0" sId="4">
    <oc r="D29">
      <v>31565</v>
    </oc>
    <nc r="D29">
      <v>31860</v>
    </nc>
  </rcc>
  <rcc rId="17691" sId="4">
    <oc r="D30">
      <v>50785</v>
    </oc>
    <nc r="D30">
      <v>50830</v>
    </nc>
  </rcc>
  <rcc rId="17692" sId="4">
    <oc r="D31">
      <v>20195</v>
    </oc>
    <nc r="D31">
      <v>20240</v>
    </nc>
  </rcc>
  <rcc rId="17693" sId="4">
    <oc r="D32">
      <v>26510</v>
    </oc>
    <nc r="D32">
      <v>26820</v>
    </nc>
  </rcc>
  <rcc rId="17694" sId="4">
    <oc r="D33">
      <v>36985</v>
    </oc>
    <nc r="D33">
      <v>37135</v>
    </nc>
  </rcc>
  <rcc rId="17695" sId="4">
    <oc r="D34">
      <v>16060</v>
    </oc>
    <nc r="D34">
      <v>16370</v>
    </nc>
  </rcc>
  <rcc rId="17696" sId="4">
    <oc r="D35">
      <v>11365</v>
    </oc>
    <nc r="D35">
      <v>11405</v>
    </nc>
  </rcc>
  <rcc rId="17697" sId="4">
    <oc r="D36">
      <v>43220</v>
    </oc>
    <nc r="D36">
      <v>43610</v>
    </nc>
  </rcc>
  <rcc rId="17698" sId="4">
    <oc r="D37">
      <v>36700</v>
    </oc>
    <nc r="D37">
      <v>36915</v>
    </nc>
  </rcc>
  <rcc rId="17699" sId="4">
    <oc r="D38">
      <v>10055</v>
    </oc>
    <nc r="D38">
      <v>10285</v>
    </nc>
  </rcc>
  <rcc rId="17700" sId="4">
    <oc r="D39">
      <v>41565</v>
    </oc>
    <nc r="D39">
      <v>41645</v>
    </nc>
  </rcc>
  <rcc rId="17701" sId="4">
    <oc r="D40">
      <v>36105</v>
    </oc>
    <nc r="D40">
      <v>36255</v>
    </nc>
  </rcc>
  <rcc rId="17702" sId="4">
    <oc r="D41">
      <v>4225</v>
    </oc>
    <nc r="D41">
      <v>4230</v>
    </nc>
  </rcc>
  <rcc rId="17703" sId="4">
    <oc r="D42">
      <v>94960</v>
    </oc>
    <nc r="D42">
      <v>95385</v>
    </nc>
  </rcc>
  <rcc rId="17704" sId="4">
    <oc r="D43">
      <v>6155</v>
    </oc>
    <nc r="D43">
      <v>6430</v>
    </nc>
  </rcc>
  <rcc rId="17705" sId="4">
    <oc r="D44">
      <v>420</v>
    </oc>
    <nc r="D44">
      <v>565</v>
    </nc>
  </rcc>
  <rcc rId="17706" sId="4">
    <oc r="D45">
      <v>84835</v>
    </oc>
    <nc r="D45">
      <v>85105</v>
    </nc>
  </rcc>
  <rcc rId="17707" sId="4">
    <oc r="D46">
      <v>7525</v>
    </oc>
    <nc r="D46">
      <v>7545</v>
    </nc>
  </rcc>
  <rcc rId="17708" sId="4">
    <oc r="D47">
      <v>10055</v>
    </oc>
    <nc r="D47">
      <v>10165</v>
    </nc>
  </rcc>
  <rcc rId="17709" sId="4">
    <oc r="D48">
      <v>53160</v>
    </oc>
    <nc r="D48">
      <v>53385</v>
    </nc>
  </rcc>
  <rcc rId="17710" sId="4">
    <oc r="D49">
      <v>13080</v>
    </oc>
    <nc r="D49">
      <v>13245</v>
    </nc>
  </rcc>
  <rcc rId="17711" sId="4">
    <oc r="D50">
      <v>29880</v>
    </oc>
    <nc r="D50">
      <v>30125</v>
    </nc>
  </rcc>
  <rcc rId="17712" sId="4">
    <oc r="D51">
      <v>13300</v>
    </oc>
    <nc r="D51">
      <v>13530</v>
    </nc>
  </rcc>
  <rcc rId="17713" sId="4">
    <oc r="D52">
      <v>8825</v>
    </oc>
    <nc r="D52">
      <v>8925</v>
    </nc>
  </rcc>
  <rcc rId="17714" sId="4">
    <oc r="D53">
      <v>18345</v>
    </oc>
    <nc r="D53">
      <v>18480</v>
    </nc>
  </rcc>
  <rcc rId="17715" sId="4">
    <oc r="D54">
      <v>5355</v>
    </oc>
    <nc r="D54">
      <v>5420</v>
    </nc>
  </rcc>
  <rcc rId="17716" sId="4">
    <oc r="D55">
      <v>50575</v>
    </oc>
    <nc r="D55">
      <v>50860</v>
    </nc>
  </rcc>
  <rcc rId="17717" sId="4">
    <oc r="D56">
      <v>42320</v>
    </oc>
    <nc r="D56">
      <v>43235</v>
    </nc>
  </rcc>
  <rcc rId="17718" sId="4">
    <oc r="D57">
      <v>4940</v>
    </oc>
    <nc r="D57">
      <v>5015</v>
    </nc>
  </rcc>
  <rcc rId="17719" sId="4">
    <oc r="D58">
      <v>26615</v>
    </oc>
    <nc r="D58">
      <v>26850</v>
    </nc>
  </rcc>
  <rcc rId="17720" sId="4">
    <oc r="D59">
      <v>11220</v>
    </oc>
    <nc r="D59">
      <v>11390</v>
    </nc>
  </rcc>
  <rcc rId="17721" sId="4">
    <oc r="E7">
      <v>7890</v>
    </oc>
    <nc r="E7"/>
  </rcc>
  <rcc rId="17722" sId="4">
    <oc r="E8">
      <v>49160</v>
    </oc>
    <nc r="E8"/>
  </rcc>
  <rcc rId="17723" sId="4">
    <oc r="E9">
      <v>3760</v>
    </oc>
    <nc r="E9"/>
  </rcc>
  <rcc rId="17724" sId="4">
    <oc r="E10">
      <v>19510</v>
    </oc>
    <nc r="E10"/>
  </rcc>
  <rcc rId="17725" sId="4">
    <oc r="E11">
      <v>12410</v>
    </oc>
    <nc r="E11"/>
  </rcc>
  <rcc rId="17726" sId="4">
    <oc r="E12">
      <v>44580</v>
    </oc>
    <nc r="E12"/>
  </rcc>
  <rcc rId="17727" sId="4">
    <oc r="E13">
      <v>16425</v>
    </oc>
    <nc r="E13"/>
  </rcc>
  <rcc rId="17728" sId="4">
    <oc r="E14">
      <v>9110</v>
    </oc>
    <nc r="E14"/>
  </rcc>
  <rcc rId="17729" sId="4">
    <oc r="E15">
      <v>24405</v>
    </oc>
    <nc r="E15"/>
  </rcc>
  <rcc rId="17730" sId="4">
    <oc r="E16">
      <v>21630</v>
    </oc>
    <nc r="E16"/>
  </rcc>
  <rcc rId="17731" sId="4">
    <oc r="E17">
      <v>28070</v>
    </oc>
    <nc r="E17"/>
  </rcc>
  <rcc rId="17732" sId="4">
    <oc r="E18">
      <v>29705</v>
    </oc>
    <nc r="E18"/>
  </rcc>
  <rcc rId="17733" sId="4">
    <oc r="E19">
      <v>50510</v>
    </oc>
    <nc r="E19"/>
  </rcc>
  <rcc rId="17734" sId="4">
    <oc r="E20">
      <v>3335</v>
    </oc>
    <nc r="E20"/>
  </rcc>
  <rcc rId="17735" sId="4">
    <oc r="E21">
      <v>6660</v>
    </oc>
    <nc r="E21"/>
  </rcc>
  <rcc rId="17736" sId="4">
    <oc r="E22">
      <v>19805</v>
    </oc>
    <nc r="E22"/>
  </rcc>
  <rcc rId="17737" sId="4">
    <oc r="E23">
      <v>48805</v>
    </oc>
    <nc r="E23"/>
  </rcc>
  <rcc rId="17738" sId="4">
    <oc r="E24">
      <v>26985</v>
    </oc>
    <nc r="E24"/>
  </rcc>
  <rcc rId="17739" sId="4">
    <oc r="E25">
      <v>32610</v>
    </oc>
    <nc r="E25"/>
  </rcc>
  <rcc rId="17740" sId="4">
    <oc r="E26">
      <v>14785</v>
    </oc>
    <nc r="E26"/>
  </rcc>
  <rcc rId="17741" sId="4">
    <oc r="E27">
      <v>12960</v>
    </oc>
    <nc r="E27"/>
  </rcc>
  <rcc rId="17742" sId="4">
    <oc r="E28">
      <v>56075</v>
    </oc>
    <nc r="E28"/>
  </rcc>
  <rcc rId="17743" sId="4">
    <oc r="E29">
      <v>31860</v>
    </oc>
    <nc r="E29"/>
  </rcc>
  <rcc rId="17744" sId="4">
    <oc r="E30">
      <v>50830</v>
    </oc>
    <nc r="E30"/>
  </rcc>
  <rcc rId="17745" sId="4">
    <oc r="E31">
      <v>20240</v>
    </oc>
    <nc r="E31"/>
  </rcc>
  <rcc rId="17746" sId="4">
    <oc r="E32">
      <v>26820</v>
    </oc>
    <nc r="E32"/>
  </rcc>
  <rcc rId="17747" sId="4">
    <oc r="E33">
      <v>37135</v>
    </oc>
    <nc r="E33"/>
  </rcc>
  <rcc rId="17748" sId="4">
    <oc r="E34">
      <v>16370</v>
    </oc>
    <nc r="E34"/>
  </rcc>
  <rcc rId="17749" sId="4">
    <oc r="E35">
      <v>11405</v>
    </oc>
    <nc r="E35"/>
  </rcc>
  <rcc rId="17750" sId="4">
    <oc r="E36">
      <v>43610</v>
    </oc>
    <nc r="E36"/>
  </rcc>
  <rcc rId="17751" sId="4">
    <oc r="E37">
      <v>36915</v>
    </oc>
    <nc r="E37"/>
  </rcc>
  <rcc rId="17752" sId="4">
    <oc r="E38">
      <v>10285</v>
    </oc>
    <nc r="E38"/>
  </rcc>
  <rcc rId="17753" sId="4">
    <oc r="E39">
      <v>41645</v>
    </oc>
    <nc r="E39"/>
  </rcc>
  <rcc rId="17754" sId="4">
    <oc r="E40">
      <v>36255</v>
    </oc>
    <nc r="E40"/>
  </rcc>
  <rcc rId="17755" sId="4">
    <oc r="E41">
      <v>4230</v>
    </oc>
    <nc r="E41"/>
  </rcc>
  <rcc rId="17756" sId="4">
    <oc r="E42">
      <v>95385</v>
    </oc>
    <nc r="E42"/>
  </rcc>
  <rcc rId="17757" sId="4">
    <oc r="E43">
      <v>6430</v>
    </oc>
    <nc r="E43"/>
  </rcc>
  <rcc rId="17758" sId="4">
    <oc r="E44">
      <v>565</v>
    </oc>
    <nc r="E44"/>
  </rcc>
  <rcc rId="17759" sId="4">
    <oc r="E45">
      <v>85105</v>
    </oc>
    <nc r="E45"/>
  </rcc>
  <rcc rId="17760" sId="4">
    <oc r="E46">
      <v>7545</v>
    </oc>
    <nc r="E46"/>
  </rcc>
  <rcc rId="17761" sId="4">
    <oc r="E47">
      <v>10165</v>
    </oc>
    <nc r="E47"/>
  </rcc>
  <rcc rId="17762" sId="4">
    <oc r="E48">
      <v>53385</v>
    </oc>
    <nc r="E48"/>
  </rcc>
  <rcc rId="17763" sId="4">
    <oc r="E49">
      <v>13245</v>
    </oc>
    <nc r="E49"/>
  </rcc>
  <rcc rId="17764" sId="4">
    <oc r="E50">
      <v>30125</v>
    </oc>
    <nc r="E50"/>
  </rcc>
  <rcc rId="17765" sId="4">
    <oc r="E51">
      <v>13530</v>
    </oc>
    <nc r="E51"/>
  </rcc>
  <rcc rId="17766" sId="4">
    <oc r="E52">
      <v>8925</v>
    </oc>
    <nc r="E52"/>
  </rcc>
  <rcc rId="17767" sId="4">
    <oc r="E53">
      <v>18480</v>
    </oc>
    <nc r="E53"/>
  </rcc>
  <rcc rId="17768" sId="4">
    <oc r="E54">
      <v>5420</v>
    </oc>
    <nc r="E54"/>
  </rcc>
  <rcc rId="17769" sId="4">
    <oc r="E55">
      <v>50860</v>
    </oc>
    <nc r="E55"/>
  </rcc>
  <rcc rId="17770" sId="4">
    <oc r="E56">
      <v>43235</v>
    </oc>
    <nc r="E56"/>
  </rcc>
  <rcc rId="17771" sId="4">
    <oc r="E57">
      <v>5015</v>
    </oc>
    <nc r="E57"/>
  </rcc>
  <rcc rId="17772" sId="4">
    <oc r="E58">
      <v>26850</v>
    </oc>
    <nc r="E58"/>
  </rcc>
  <rcc rId="17773" sId="4">
    <oc r="E59">
      <v>11390</v>
    </oc>
    <nc r="E59"/>
  </rcc>
  <rcc rId="17774" sId="4">
    <oc r="E2" t="inlineStr">
      <is>
        <t>Октябрь</t>
      </is>
    </oc>
    <nc r="E2" t="inlineStr">
      <is>
        <t>Ноябрь</t>
      </is>
    </nc>
  </rcc>
  <rcc rId="17775" sId="3">
    <oc r="E2" t="inlineStr">
      <is>
        <t>Октябрь</t>
      </is>
    </oc>
    <nc r="E2" t="inlineStr">
      <is>
        <t>Ноябрь</t>
      </is>
    </nc>
  </rcc>
  <rcc rId="17776" sId="5">
    <oc r="E2" t="inlineStr">
      <is>
        <t>Октябрь</t>
      </is>
    </oc>
    <nc r="E2" t="inlineStr">
      <is>
        <t>Ноябрь</t>
      </is>
    </nc>
  </rcc>
  <rcc rId="17777" sId="5">
    <oc r="D6">
      <v>12740</v>
    </oc>
    <nc r="D6">
      <v>12845</v>
    </nc>
  </rcc>
  <rcc rId="17778" sId="5">
    <oc r="D7">
      <v>5160</v>
    </oc>
    <nc r="D7">
      <v>5205</v>
    </nc>
  </rcc>
  <rcc rId="17779" sId="5">
    <oc r="D8">
      <v>11415</v>
    </oc>
    <nc r="D8">
      <v>11470</v>
    </nc>
  </rcc>
  <rcc rId="17780" sId="5">
    <oc r="D9">
      <v>8290</v>
    </oc>
    <nc r="D9">
      <v>8520</v>
    </nc>
  </rcc>
  <rcc rId="17781" sId="5">
    <oc r="D10">
      <v>17500</v>
    </oc>
    <nc r="D10">
      <v>17725</v>
    </nc>
  </rcc>
  <rcc rId="17782" sId="5">
    <oc r="D11">
      <v>45090</v>
    </oc>
    <nc r="D11">
      <v>45145</v>
    </nc>
  </rcc>
  <rcc rId="17783" sId="5">
    <oc r="D12">
      <v>16810</v>
    </oc>
    <nc r="D12">
      <v>17155</v>
    </nc>
  </rcc>
  <rcc rId="17784" sId="5">
    <oc r="D13">
      <v>12610</v>
    </oc>
    <nc r="D13">
      <v>12715</v>
    </nc>
  </rcc>
  <rcc rId="17785" sId="5">
    <oc r="D14">
      <v>68550</v>
    </oc>
    <nc r="D14">
      <v>68785</v>
    </nc>
  </rcc>
  <rcc rId="17786" sId="5">
    <oc r="D15">
      <v>19570</v>
    </oc>
    <nc r="D15">
      <v>19760</v>
    </nc>
  </rcc>
  <rcc rId="17787" sId="5">
    <oc r="D16">
      <v>5315</v>
    </oc>
    <nc r="D16">
      <v>5475</v>
    </nc>
  </rcc>
  <rcc rId="17788" sId="5">
    <oc r="D17">
      <v>31830</v>
    </oc>
    <nc r="D17">
      <v>32065</v>
    </nc>
  </rcc>
  <rcc rId="17789" sId="5">
    <oc r="D18">
      <v>16085</v>
    </oc>
    <nc r="D18">
      <v>16330</v>
    </nc>
  </rcc>
  <rcc rId="17790" sId="5">
    <oc r="D19">
      <v>10275</v>
    </oc>
    <nc r="D19">
      <v>10640</v>
    </nc>
  </rcc>
  <rcc rId="17791" sId="5">
    <oc r="D20">
      <v>49315</v>
    </oc>
    <nc r="D20">
      <v>49845</v>
    </nc>
  </rcc>
  <rcc rId="17792" sId="5">
    <oc r="D21">
      <v>68300</v>
    </oc>
    <nc r="D21">
      <v>68745</v>
    </nc>
  </rcc>
  <rcc rId="17793" sId="5">
    <oc r="D22">
      <v>49285</v>
    </oc>
    <nc r="D22">
      <v>49725</v>
    </nc>
  </rcc>
  <rcc rId="17794" sId="5">
    <oc r="D23">
      <v>10040</v>
    </oc>
    <nc r="D23">
      <v>10230</v>
    </nc>
  </rcc>
  <rcc rId="17795" sId="5">
    <oc r="D24">
      <v>6860</v>
    </oc>
    <nc r="D24">
      <v>6940</v>
    </nc>
  </rcc>
  <rcc rId="17796" sId="5">
    <oc r="D25">
      <v>14405</v>
    </oc>
    <nc r="D25">
      <v>14430</v>
    </nc>
  </rcc>
  <rcc rId="17797" sId="5">
    <oc r="D26">
      <v>8370</v>
    </oc>
    <nc r="D26">
      <v>8450</v>
    </nc>
  </rcc>
  <rcc rId="17798" sId="5">
    <oc r="D27">
      <v>1405</v>
    </oc>
    <nc r="D27">
      <v>1800</v>
    </nc>
  </rcc>
  <rcc rId="17799" sId="5">
    <oc r="D28">
      <v>4810</v>
    </oc>
    <nc r="D28">
      <v>5045</v>
    </nc>
  </rcc>
  <rcc rId="17800" sId="5">
    <oc r="D29">
      <v>17675</v>
    </oc>
    <nc r="D29">
      <v>18085</v>
    </nc>
  </rcc>
  <rcc rId="17801" sId="5">
    <oc r="D30">
      <v>59160</v>
    </oc>
    <nc r="D30">
      <v>59355</v>
    </nc>
  </rcc>
  <rcc rId="17802" sId="5">
    <oc r="D31">
      <v>17835</v>
    </oc>
    <nc r="D31">
      <v>18075</v>
    </nc>
  </rcc>
  <rcc rId="17803" sId="5">
    <oc r="D32">
      <v>17630</v>
    </oc>
    <nc r="D32">
      <v>17785</v>
    </nc>
  </rcc>
  <rcc rId="17804" sId="5">
    <oc r="D33">
      <v>53990</v>
    </oc>
    <nc r="D33">
      <v>54125</v>
    </nc>
  </rcc>
  <rcc rId="17805" sId="5">
    <oc r="D34">
      <v>12525</v>
    </oc>
    <nc r="D34">
      <v>12625</v>
    </nc>
  </rcc>
  <rcc rId="17806" sId="5">
    <oc r="D35">
      <v>9925</v>
    </oc>
    <nc r="D35">
      <v>9990</v>
    </nc>
  </rcc>
  <rcc rId="17807" sId="5">
    <oc r="D36">
      <v>66940</v>
    </oc>
    <nc r="D36">
      <v>67235</v>
    </nc>
  </rcc>
  <rcc rId="17808" sId="5">
    <oc r="D37">
      <v>24770</v>
    </oc>
    <nc r="D37">
      <v>24995</v>
    </nc>
  </rcc>
  <rcc rId="17809" sId="5">
    <oc r="D38">
      <v>88315</v>
    </oc>
    <nc r="D38">
      <v>88630</v>
    </nc>
  </rcc>
  <rcc rId="17810" sId="5">
    <oc r="D39">
      <v>10555</v>
    </oc>
    <nc r="D39">
      <v>10785</v>
    </nc>
  </rcc>
  <rcc rId="17811" sId="5">
    <oc r="D40">
      <v>62970</v>
    </oc>
    <nc r="D40">
      <v>63145</v>
    </nc>
  </rcc>
  <rcc rId="17812" sId="5">
    <oc r="D41">
      <v>17050</v>
    </oc>
    <nc r="D41">
      <v>17270</v>
    </nc>
  </rcc>
  <rcc rId="17813" sId="5">
    <oc r="D42">
      <v>104940</v>
    </oc>
    <nc r="D42">
      <v>105250</v>
    </nc>
  </rcc>
  <rcc rId="17814" sId="5">
    <oc r="D43">
      <v>12270</v>
    </oc>
    <nc r="D43">
      <v>12520</v>
    </nc>
  </rcc>
  <rcc rId="17815" sId="5">
    <oc r="D44">
      <v>23005</v>
    </oc>
    <nc r="D44">
      <v>23290</v>
    </nc>
  </rcc>
  <rcc rId="17816" sId="5">
    <oc r="D45">
      <v>18545</v>
    </oc>
    <nc r="D45">
      <v>18680</v>
    </nc>
  </rcc>
  <rcc rId="17817" sId="5">
    <oc r="D46">
      <v>30575</v>
    </oc>
    <nc r="D46">
      <v>30660</v>
    </nc>
  </rcc>
  <rcc rId="17818" sId="5">
    <oc r="D47">
      <v>8135</v>
    </oc>
    <nc r="D47">
      <v>8355</v>
    </nc>
  </rcc>
  <rcc rId="17819" sId="5">
    <oc r="D48">
      <v>24175</v>
    </oc>
    <nc r="D48">
      <v>24265</v>
    </nc>
  </rcc>
  <rcc rId="17820" sId="5">
    <oc r="D49">
      <v>32580</v>
    </oc>
    <nc r="D49">
      <v>32865</v>
    </nc>
  </rcc>
  <rcc rId="17821" sId="5">
    <oc r="D50">
      <v>18050</v>
    </oc>
    <nc r="D50">
      <v>18205</v>
    </nc>
  </rcc>
  <rcc rId="17822" sId="5">
    <oc r="D52">
      <v>20450</v>
    </oc>
    <nc r="D52">
      <v>20640</v>
    </nc>
  </rcc>
  <rcc rId="17823" sId="5">
    <oc r="D53">
      <v>35755</v>
    </oc>
    <nc r="D53">
      <v>35840</v>
    </nc>
  </rcc>
  <rcc rId="17824" sId="5">
    <oc r="D54">
      <v>38510</v>
    </oc>
    <nc r="D54">
      <v>38900</v>
    </nc>
  </rcc>
  <rcc rId="17825" sId="5">
    <oc r="D55">
      <v>5910</v>
    </oc>
    <nc r="D55">
      <v>6130</v>
    </nc>
  </rcc>
  <rcc rId="17826" sId="5">
    <oc r="D56">
      <v>253550</v>
    </oc>
    <nc r="D56">
      <v>254340</v>
    </nc>
  </rcc>
  <rcc rId="17827" sId="5">
    <oc r="D57">
      <v>31305</v>
    </oc>
    <nc r="D57">
      <v>31350</v>
    </nc>
  </rcc>
  <rcc rId="17828" sId="5">
    <oc r="D58">
      <v>3850</v>
    </oc>
    <nc r="D58">
      <v>4355</v>
    </nc>
  </rcc>
  <rcc rId="17829" sId="5">
    <oc r="D59">
      <v>65850</v>
    </oc>
    <nc r="D59">
      <v>65940</v>
    </nc>
  </rcc>
  <rcc rId="17830" sId="5">
    <oc r="D61">
      <v>2765</v>
    </oc>
    <nc r="D61">
      <v>2880</v>
    </nc>
  </rcc>
  <rcc rId="17831" sId="5">
    <oc r="D62">
      <v>7630</v>
    </oc>
    <nc r="D62">
      <v>7725</v>
    </nc>
  </rcc>
  <rcc rId="17832" sId="5">
    <oc r="D64">
      <v>17590</v>
    </oc>
    <nc r="D64">
      <v>17785</v>
    </nc>
  </rcc>
  <rcc rId="17833" sId="5">
    <oc r="D65">
      <v>5785</v>
    </oc>
    <nc r="D65">
      <v>5900</v>
    </nc>
  </rcc>
  <rcc rId="17834" sId="5">
    <oc r="D66">
      <v>21265</v>
    </oc>
    <nc r="D66">
      <v>21445</v>
    </nc>
  </rcc>
  <rcc rId="17835" sId="5">
    <oc r="D67">
      <v>24155</v>
    </oc>
    <nc r="D67">
      <v>24705</v>
    </nc>
  </rcc>
  <rcc rId="17836" sId="5">
    <oc r="D68">
      <v>5140</v>
    </oc>
    <nc r="D68">
      <v>5220</v>
    </nc>
  </rcc>
  <rcc rId="17837" sId="5">
    <oc r="D70">
      <v>20050</v>
    </oc>
    <nc r="D70">
      <v>20115</v>
    </nc>
  </rcc>
  <rcc rId="17838" sId="5">
    <oc r="D71">
      <v>34415</v>
    </oc>
    <nc r="D71">
      <v>34600</v>
    </nc>
  </rcc>
  <rcc rId="17839" sId="5">
    <oc r="D72">
      <v>31105</v>
    </oc>
    <nc r="D72">
      <v>31315</v>
    </nc>
  </rcc>
  <rcc rId="17840" sId="5">
    <oc r="D73">
      <v>3110</v>
    </oc>
    <nc r="D73">
      <v>3140</v>
    </nc>
  </rcc>
  <rcc rId="17841" sId="5">
    <oc r="D74">
      <v>4155</v>
    </oc>
    <nc r="D74">
      <v>4310</v>
    </nc>
  </rcc>
  <rcc rId="17842" sId="5">
    <oc r="D76">
      <v>51755</v>
    </oc>
    <nc r="D76">
      <v>52380</v>
    </nc>
  </rcc>
  <rcc rId="17843" sId="5">
    <oc r="D77">
      <v>10975</v>
    </oc>
    <nc r="D77">
      <v>11145</v>
    </nc>
  </rcc>
  <rcc rId="17844" sId="5">
    <oc r="D78">
      <v>10960</v>
    </oc>
    <nc r="D78">
      <v>11040</v>
    </nc>
  </rcc>
  <rcc rId="17845" sId="5">
    <oc r="D79">
      <v>6935</v>
    </oc>
    <nc r="D79">
      <v>7130</v>
    </nc>
  </rcc>
  <rcc rId="17846" sId="5">
    <oc r="D80">
      <v>5340</v>
    </oc>
    <nc r="D80">
      <v>5540</v>
    </nc>
  </rcc>
  <rcc rId="17847" sId="5">
    <oc r="D81">
      <v>9765</v>
    </oc>
    <nc r="D81">
      <v>9850</v>
    </nc>
  </rcc>
  <rcc rId="17848" sId="5">
    <oc r="D82">
      <v>1695</v>
    </oc>
    <nc r="D82">
      <v>1750</v>
    </nc>
  </rcc>
  <rcc rId="17849" sId="5">
    <oc r="D83">
      <v>14910</v>
    </oc>
    <nc r="D83">
      <v>14960</v>
    </nc>
  </rcc>
  <rcc rId="17850" sId="5">
    <oc r="D85">
      <v>24895</v>
    </oc>
    <nc r="D85">
      <v>24985</v>
    </nc>
  </rcc>
  <rcc rId="17851" sId="5">
    <oc r="D86">
      <v>26645</v>
    </oc>
    <nc r="D86">
      <v>26715</v>
    </nc>
  </rcc>
  <rcc rId="17852" sId="5">
    <oc r="D87">
      <v>8240</v>
    </oc>
    <nc r="D87">
      <v>8290</v>
    </nc>
  </rcc>
  <rcc rId="17853" sId="5">
    <oc r="D88">
      <v>2955</v>
    </oc>
    <nc r="D88">
      <v>2960</v>
    </nc>
  </rcc>
  <rcc rId="17854" sId="5">
    <oc r="D89">
      <v>29440</v>
    </oc>
    <nc r="D89">
      <v>30290</v>
    </nc>
  </rcc>
  <rcc rId="17855" sId="5">
    <oc r="D90">
      <v>26615</v>
    </oc>
    <nc r="D90">
      <v>26665</v>
    </nc>
  </rcc>
  <rcc rId="17856" sId="5">
    <oc r="D91">
      <v>62250</v>
    </oc>
    <nc r="D91">
      <v>62795</v>
    </nc>
  </rcc>
  <rcc rId="17857" sId="5">
    <oc r="D92">
      <v>39125</v>
    </oc>
    <nc r="D92">
      <v>39215</v>
    </nc>
  </rcc>
  <rcc rId="17858" sId="5">
    <oc r="D94">
      <v>14930</v>
    </oc>
    <nc r="D94">
      <v>15030</v>
    </nc>
  </rcc>
  <rcc rId="17859" sId="5">
    <oc r="D95">
      <v>17715</v>
    </oc>
    <nc r="D95">
      <v>17945</v>
    </nc>
  </rcc>
  <rcc rId="17860" sId="5">
    <oc r="D96">
      <v>6240</v>
    </oc>
    <nc r="D96">
      <v>6930</v>
    </nc>
  </rcc>
  <rcc rId="17861" sId="5">
    <oc r="D97">
      <v>31615</v>
    </oc>
    <nc r="D97">
      <v>31900</v>
    </nc>
  </rcc>
  <rcc rId="17862" sId="5">
    <oc r="D98">
      <v>7465</v>
    </oc>
    <nc r="D98">
      <v>7590</v>
    </nc>
  </rcc>
  <rcc rId="17863" sId="5">
    <oc r="D99">
      <v>41115</v>
    </oc>
    <nc r="D99">
      <v>41405</v>
    </nc>
  </rcc>
  <rcc rId="17864" sId="5">
    <oc r="D100">
      <v>29105</v>
    </oc>
    <nc r="D100">
      <v>29320</v>
    </nc>
  </rcc>
  <rcc rId="17865" sId="5">
    <oc r="D101">
      <v>27165</v>
    </oc>
    <nc r="D101">
      <v>27670</v>
    </nc>
  </rcc>
  <rcc rId="17866" sId="5">
    <oc r="D102">
      <v>14690</v>
    </oc>
    <nc r="D102">
      <v>15040</v>
    </nc>
  </rcc>
  <rcc rId="17867" sId="5">
    <oc r="D103">
      <v>13145</v>
    </oc>
    <nc r="D103">
      <v>13325</v>
    </nc>
  </rcc>
  <rcc rId="17868" sId="5">
    <oc r="D104">
      <v>22820</v>
    </oc>
    <nc r="D104">
      <v>22955</v>
    </nc>
  </rcc>
  <rcc rId="17869" sId="5">
    <oc r="D105">
      <v>3180</v>
    </oc>
    <nc r="D105">
      <v>3300</v>
    </nc>
  </rcc>
  <rcc rId="17870" sId="5">
    <oc r="D106">
      <v>7980</v>
    </oc>
    <nc r="D106">
      <v>8130</v>
    </nc>
  </rcc>
  <rcc rId="17871" sId="5">
    <oc r="D108">
      <v>95845</v>
    </oc>
    <nc r="D108">
      <v>96110</v>
    </nc>
  </rcc>
  <rcc rId="17872" sId="5">
    <oc r="D110">
      <v>10615</v>
    </oc>
    <nc r="D110">
      <v>11120</v>
    </nc>
  </rcc>
  <rcc rId="17873" sId="5">
    <oc r="D111">
      <v>22845</v>
    </oc>
    <nc r="D111">
      <v>23310</v>
    </nc>
  </rcc>
  <rcc rId="17874" sId="5">
    <oc r="D112">
      <v>4145</v>
    </oc>
    <nc r="D112">
      <v>4300</v>
    </nc>
  </rcc>
  <rcc rId="17875" sId="5">
    <oc r="D113">
      <v>18045</v>
    </oc>
    <nc r="D113">
      <v>18300</v>
    </nc>
  </rcc>
  <rcc rId="17876" sId="5">
    <oc r="D114">
      <v>9965</v>
    </oc>
    <nc r="D114">
      <v>10190</v>
    </nc>
  </rcc>
  <rcc rId="17877" sId="5">
    <oc r="D115">
      <v>45115</v>
    </oc>
    <nc r="D115">
      <v>45360</v>
    </nc>
  </rcc>
  <rcc rId="17878" sId="5">
    <oc r="D116">
      <v>34755</v>
    </oc>
    <nc r="D116">
      <v>34820</v>
    </nc>
  </rcc>
  <rcc rId="17879" sId="5">
    <oc r="D117">
      <v>94225</v>
    </oc>
    <nc r="D117">
      <v>94455</v>
    </nc>
  </rcc>
  <rcc rId="17880" sId="5">
    <oc r="D118">
      <v>37385</v>
    </oc>
    <nc r="D118">
      <v>37690</v>
    </nc>
  </rcc>
  <rcc rId="17881" sId="5">
    <oc r="D119">
      <v>970</v>
    </oc>
    <nc r="D119">
      <v>1075</v>
    </nc>
  </rcc>
  <rcc rId="17882" sId="5">
    <oc r="D120">
      <v>85120</v>
    </oc>
    <nc r="D120">
      <v>85360</v>
    </nc>
  </rcc>
  <rcc rId="17883" sId="5">
    <oc r="D121">
      <v>81965</v>
    </oc>
    <nc r="D121">
      <v>82200</v>
    </nc>
  </rcc>
  <rcc rId="17884" sId="5">
    <oc r="D122">
      <v>15060</v>
    </oc>
    <nc r="D122">
      <v>15205</v>
    </nc>
  </rcc>
  <rcc rId="17885" sId="5">
    <oc r="D123">
      <v>4625</v>
    </oc>
    <nc r="D123">
      <v>4690</v>
    </nc>
  </rcc>
  <rcc rId="17886" sId="5">
    <oc r="D124">
      <v>7415</v>
    </oc>
    <nc r="D124">
      <v>7585</v>
    </nc>
  </rcc>
  <rcc rId="17887" sId="5">
    <oc r="D125">
      <v>8760</v>
    </oc>
    <nc r="D125">
      <v>8900</v>
    </nc>
  </rcc>
  <rcc rId="17888" sId="5">
    <oc r="D126">
      <v>29220</v>
    </oc>
    <nc r="D126">
      <v>29480</v>
    </nc>
  </rcc>
  <rcc rId="17889" sId="5">
    <oc r="D127">
      <v>55725</v>
    </oc>
    <nc r="D127">
      <v>56260</v>
    </nc>
  </rcc>
  <rcc rId="17890" sId="5">
    <oc r="D128">
      <v>6570</v>
    </oc>
    <nc r="D128">
      <v>6840</v>
    </nc>
  </rcc>
  <rcc rId="17891" sId="5">
    <oc r="D129">
      <v>14660</v>
    </oc>
    <nc r="D129">
      <v>14800</v>
    </nc>
  </rcc>
  <rcc rId="17892" sId="5">
    <oc r="D130">
      <v>10220</v>
    </oc>
    <nc r="D130">
      <v>10495</v>
    </nc>
  </rcc>
  <rcc rId="17893" sId="5">
    <oc r="D131">
      <v>7555</v>
    </oc>
    <nc r="D131">
      <v>7630</v>
    </nc>
  </rcc>
  <rcc rId="17894" sId="5">
    <oc r="D132">
      <v>8850</v>
    </oc>
    <nc r="D132">
      <v>8880</v>
    </nc>
  </rcc>
  <rcc rId="17895" sId="5">
    <oc r="D133">
      <v>17990</v>
    </oc>
    <nc r="D133">
      <v>18110</v>
    </nc>
  </rcc>
  <rcc rId="17896" sId="5">
    <oc r="D134">
      <v>16780</v>
    </oc>
    <nc r="D134">
      <v>16925</v>
    </nc>
  </rcc>
  <rcc rId="17897" sId="5">
    <oc r="D135">
      <v>29690</v>
    </oc>
    <nc r="D135">
      <v>29850</v>
    </nc>
  </rcc>
  <rcc rId="17898" sId="5">
    <oc r="D136">
      <v>56845</v>
    </oc>
    <nc r="D136">
      <v>57040</v>
    </nc>
  </rcc>
  <rcc rId="17899" sId="5">
    <oc r="D137">
      <v>27390</v>
    </oc>
    <nc r="D137">
      <v>27615</v>
    </nc>
  </rcc>
  <rcc rId="17900" sId="5">
    <oc r="D138">
      <v>26375</v>
    </oc>
    <nc r="D138">
      <v>26660</v>
    </nc>
  </rcc>
  <rcc rId="17901" sId="5">
    <oc r="D139">
      <v>39505</v>
    </oc>
    <nc r="D139">
      <v>39635</v>
    </nc>
  </rcc>
  <rcc rId="17902" sId="5">
    <oc r="D140">
      <v>17765</v>
    </oc>
    <nc r="D140">
      <v>17835</v>
    </nc>
  </rcc>
  <rcc rId="17903" sId="5">
    <oc r="D141">
      <v>7800</v>
    </oc>
    <nc r="D141">
      <v>7970</v>
    </nc>
  </rcc>
  <rcc rId="17904" sId="5">
    <oc r="D142">
      <v>24915</v>
    </oc>
    <nc r="D142">
      <v>25230</v>
    </nc>
  </rcc>
  <rcc rId="17905" sId="5">
    <oc r="D143">
      <v>40690</v>
    </oc>
    <nc r="D143">
      <v>40830</v>
    </nc>
  </rcc>
  <rcc rId="17906" sId="5">
    <oc r="D144">
      <v>53440</v>
    </oc>
    <nc r="D144">
      <v>53830</v>
    </nc>
  </rcc>
  <rcc rId="17907" sId="5">
    <oc r="D145">
      <v>9250</v>
    </oc>
    <nc r="D145">
      <v>9415</v>
    </nc>
  </rcc>
  <rcc rId="17908" sId="5">
    <oc r="D146">
      <v>10725</v>
    </oc>
    <nc r="D146">
      <v>10960</v>
    </nc>
  </rcc>
  <rcc rId="17909" sId="5">
    <oc r="D147">
      <v>27230</v>
    </oc>
    <nc r="D147">
      <v>27535</v>
    </nc>
  </rcc>
  <rcc rId="17910" sId="5">
    <oc r="D148">
      <v>12675</v>
    </oc>
    <nc r="D148">
      <v>12760</v>
    </nc>
  </rcc>
  <rcc rId="17911" sId="5">
    <oc r="D149">
      <v>39285</v>
    </oc>
    <nc r="D149">
      <v>39400</v>
    </nc>
  </rcc>
  <rcc rId="17912" sId="5">
    <oc r="D150">
      <v>37945</v>
    </oc>
    <nc r="D150">
      <v>38085</v>
    </nc>
  </rcc>
  <rcc rId="17913" sId="5">
    <oc r="D151">
      <v>42970</v>
    </oc>
    <nc r="D151">
      <v>43125</v>
    </nc>
  </rcc>
  <rcc rId="17914" sId="5">
    <oc r="D152">
      <v>22185</v>
    </oc>
    <nc r="D152">
      <v>22320</v>
    </nc>
  </rcc>
  <rcc rId="17915" sId="5">
    <oc r="D154">
      <v>27700</v>
    </oc>
    <nc r="D154">
      <v>27850</v>
    </nc>
  </rcc>
  <rcc rId="17916" sId="5">
    <oc r="D155">
      <v>71920</v>
    </oc>
    <nc r="D155">
      <v>72535</v>
    </nc>
  </rcc>
  <rcc rId="17917" sId="5">
    <oc r="D156">
      <v>22455</v>
    </oc>
    <nc r="D156">
      <v>22750</v>
    </nc>
  </rcc>
  <rcc rId="17918" sId="5">
    <oc r="D157">
      <v>34445</v>
    </oc>
    <nc r="D157">
      <v>34705</v>
    </nc>
  </rcc>
  <rcc rId="17919" sId="5">
    <oc r="D158">
      <v>3030</v>
    </oc>
    <nc r="D158">
      <v>3255</v>
    </nc>
  </rcc>
  <rcc rId="17920" sId="5">
    <oc r="D159">
      <v>6855</v>
    </oc>
    <nc r="D159">
      <v>6970</v>
    </nc>
  </rcc>
  <rcc rId="17921" sId="5">
    <oc r="D160">
      <v>10640</v>
    </oc>
    <nc r="D160">
      <v>11010</v>
    </nc>
  </rcc>
  <rcc rId="17922" sId="5">
    <oc r="D161">
      <v>90825</v>
    </oc>
    <nc r="D161">
      <v>90895</v>
    </nc>
  </rcc>
  <rcc rId="17923" sId="5">
    <oc r="D162">
      <v>69365</v>
    </oc>
    <nc r="D162">
      <v>69800</v>
    </nc>
  </rcc>
  <rcc rId="17924" sId="5">
    <oc r="D163">
      <v>17880</v>
    </oc>
    <nc r="D163">
      <v>18170</v>
    </nc>
  </rcc>
  <rcc rId="17925" sId="5">
    <oc r="D164">
      <v>46355</v>
    </oc>
    <nc r="D164">
      <v>46400</v>
    </nc>
  </rcc>
  <rcc rId="17926" sId="5">
    <oc r="D166">
      <v>21675</v>
    </oc>
    <nc r="D166">
      <v>21860</v>
    </nc>
  </rcc>
  <rfmt sheetId="5" sqref="D167" start="0" length="0">
    <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cc rId="17927" sId="5">
    <oc r="D168">
      <v>12530</v>
    </oc>
    <nc r="D168">
      <v>12590</v>
    </nc>
  </rcc>
  <rcc rId="17928" sId="5">
    <oc r="D169">
      <v>11985</v>
    </oc>
    <nc r="D169">
      <v>12090</v>
    </nc>
  </rcc>
  <rcc rId="17929" sId="5">
    <oc r="D170">
      <v>9075</v>
    </oc>
    <nc r="D170">
      <v>9335</v>
    </nc>
  </rcc>
  <rcc rId="17930" sId="5">
    <oc r="D171">
      <v>68575</v>
    </oc>
    <nc r="D171">
      <v>68815</v>
    </nc>
  </rcc>
  <rcc rId="17931" sId="5">
    <oc r="D172">
      <v>38505</v>
    </oc>
    <nc r="D172">
      <v>38620</v>
    </nc>
  </rcc>
  <rcc rId="17932" sId="5">
    <oc r="D173">
      <v>17590</v>
    </oc>
    <nc r="D173">
      <v>17795</v>
    </nc>
  </rcc>
  <rcc rId="17933" sId="5">
    <oc r="D174">
      <v>8980</v>
    </oc>
    <nc r="D174">
      <v>9110</v>
    </nc>
  </rcc>
  <rcc rId="17934" sId="5">
    <oc r="D175">
      <v>50955</v>
    </oc>
    <nc r="D175">
      <v>50965</v>
    </nc>
  </rcc>
  <rcc rId="17935" sId="5">
    <oc r="D176">
      <v>44040</v>
    </oc>
    <nc r="D176">
      <v>44180</v>
    </nc>
  </rcc>
  <rcc rId="17936" sId="5">
    <oc r="D177">
      <v>30170</v>
    </oc>
    <nc r="D177">
      <v>30570</v>
    </nc>
  </rcc>
  <rcc rId="17937" sId="5">
    <oc r="D178">
      <v>125370</v>
    </oc>
    <nc r="D178">
      <v>125850</v>
    </nc>
  </rcc>
  <rcc rId="17938" sId="5">
    <oc r="D179">
      <v>46605</v>
    </oc>
    <nc r="D179">
      <v>46910</v>
    </nc>
  </rcc>
  <rcc rId="17939" sId="5">
    <oc r="D180">
      <v>37425</v>
    </oc>
    <nc r="D180">
      <v>37585</v>
    </nc>
  </rcc>
  <rcc rId="17940" sId="5">
    <oc r="D181">
      <v>8640</v>
    </oc>
    <nc r="D181">
      <v>8820</v>
    </nc>
  </rcc>
  <rcc rId="17941" sId="5">
    <oc r="D182">
      <v>7625</v>
    </oc>
    <nc r="D182">
      <v>7800</v>
    </nc>
  </rcc>
  <rcc rId="17942" sId="5">
    <oc r="D183">
      <v>30210</v>
    </oc>
    <nc r="D183">
      <v>30350</v>
    </nc>
  </rcc>
  <rcc rId="17943" sId="5">
    <oc r="D184">
      <v>21100</v>
    </oc>
    <nc r="D184">
      <v>21420</v>
    </nc>
  </rcc>
  <rcc rId="17944" sId="5">
    <oc r="D185">
      <v>9265</v>
    </oc>
    <nc r="D185">
      <v>9395</v>
    </nc>
  </rcc>
  <rcc rId="17945" sId="5">
    <oc r="D186">
      <v>16695</v>
    </oc>
    <nc r="D186">
      <v>16910</v>
    </nc>
  </rcc>
  <rcc rId="17946" sId="5">
    <oc r="D187">
      <v>39975</v>
    </oc>
    <nc r="D187">
      <v>40045</v>
    </nc>
  </rcc>
  <rcc rId="17947" sId="5">
    <oc r="D188">
      <v>12065</v>
    </oc>
    <nc r="D188">
      <v>12185</v>
    </nc>
  </rcc>
  <rcc rId="17948" sId="5">
    <oc r="D189">
      <v>120030</v>
    </oc>
    <nc r="D189">
      <v>120280</v>
    </nc>
  </rcc>
  <rcc rId="17949" sId="5">
    <oc r="D190">
      <v>4990</v>
    </oc>
    <nc r="D190">
      <v>5280</v>
    </nc>
  </rcc>
  <rcc rId="17950" sId="5">
    <oc r="D191">
      <v>22380</v>
    </oc>
    <nc r="D191">
      <v>22770</v>
    </nc>
  </rcc>
  <rcc rId="17951" sId="5">
    <oc r="D192">
      <v>30915</v>
    </oc>
    <nc r="D192">
      <v>31180</v>
    </nc>
  </rcc>
  <rcc rId="17952" sId="5">
    <oc r="D193">
      <v>22470</v>
    </oc>
    <nc r="D193">
      <v>22990</v>
    </nc>
  </rcc>
  <rcc rId="17953" sId="5">
    <oc r="D195">
      <v>8830</v>
    </oc>
    <nc r="D195">
      <v>8980</v>
    </nc>
  </rcc>
  <rcc rId="17954" sId="5">
    <oc r="D196">
      <v>14170</v>
    </oc>
    <nc r="D196">
      <v>15440</v>
    </nc>
  </rcc>
  <rcc rId="17955" sId="5">
    <oc r="D197">
      <v>8485</v>
    </oc>
    <nc r="D197">
      <v>8670</v>
    </nc>
  </rcc>
  <rcc rId="17956" sId="5">
    <oc r="D198">
      <v>16380</v>
    </oc>
    <nc r="D198">
      <v>16520</v>
    </nc>
  </rcc>
  <rcc rId="17957" sId="5">
    <oc r="D199">
      <v>16135</v>
    </oc>
    <nc r="D199">
      <v>16150</v>
    </nc>
  </rcc>
  <rcc rId="17958" sId="5">
    <oc r="D200">
      <v>21250</v>
    </oc>
    <nc r="D200">
      <v>21455</v>
    </nc>
  </rcc>
  <rcc rId="17959" sId="5">
    <oc r="D201">
      <v>13985</v>
    </oc>
    <nc r="D201">
      <v>14220</v>
    </nc>
  </rcc>
  <rcc rId="17960" sId="5">
    <oc r="E6">
      <v>12845</v>
    </oc>
    <nc r="E6"/>
  </rcc>
  <rcc rId="17961" sId="5">
    <oc r="E7">
      <v>5205</v>
    </oc>
    <nc r="E7"/>
  </rcc>
  <rcc rId="17962" sId="5">
    <oc r="E8">
      <v>11470</v>
    </oc>
    <nc r="E8"/>
  </rcc>
  <rcc rId="17963" sId="5">
    <oc r="E9">
      <v>8520</v>
    </oc>
    <nc r="E9"/>
  </rcc>
  <rcc rId="17964" sId="5">
    <oc r="E10">
      <v>17725</v>
    </oc>
    <nc r="E10"/>
  </rcc>
  <rcc rId="17965" sId="5">
    <oc r="E11">
      <v>45145</v>
    </oc>
    <nc r="E11"/>
  </rcc>
  <rcc rId="17966" sId="5">
    <oc r="E12">
      <v>17155</v>
    </oc>
    <nc r="E12"/>
  </rcc>
  <rcc rId="17967" sId="5">
    <oc r="E13">
      <v>12715</v>
    </oc>
    <nc r="E13"/>
  </rcc>
  <rcc rId="17968" sId="5">
    <oc r="E14">
      <v>68785</v>
    </oc>
    <nc r="E14"/>
  </rcc>
  <rcc rId="17969" sId="5">
    <oc r="E15">
      <v>19760</v>
    </oc>
    <nc r="E15"/>
  </rcc>
  <rcc rId="17970" sId="5">
    <oc r="E16">
      <v>5475</v>
    </oc>
    <nc r="E16"/>
  </rcc>
  <rcc rId="17971" sId="5">
    <oc r="E17">
      <v>32065</v>
    </oc>
    <nc r="E17"/>
  </rcc>
  <rcc rId="17972" sId="5">
    <oc r="E18">
      <v>16330</v>
    </oc>
    <nc r="E18"/>
  </rcc>
  <rcc rId="17973" sId="5">
    <oc r="E19">
      <v>10640</v>
    </oc>
    <nc r="E19"/>
  </rcc>
  <rcc rId="17974" sId="5">
    <oc r="E20">
      <v>49845</v>
    </oc>
    <nc r="E20"/>
  </rcc>
  <rcc rId="17975" sId="5">
    <oc r="E21">
      <v>68745</v>
    </oc>
    <nc r="E21"/>
  </rcc>
  <rcc rId="17976" sId="5">
    <oc r="E22">
      <v>49725</v>
    </oc>
    <nc r="E22"/>
  </rcc>
  <rcc rId="17977" sId="5">
    <oc r="E23">
      <v>10230</v>
    </oc>
    <nc r="E23"/>
  </rcc>
  <rcc rId="17978" sId="5">
    <oc r="E24">
      <v>6940</v>
    </oc>
    <nc r="E24"/>
  </rcc>
  <rcc rId="17979" sId="5">
    <oc r="E25">
      <v>14430</v>
    </oc>
    <nc r="E25"/>
  </rcc>
  <rcc rId="17980" sId="5">
    <oc r="E26">
      <v>8450</v>
    </oc>
    <nc r="E26"/>
  </rcc>
  <rcc rId="17981" sId="5">
    <oc r="E27">
      <v>1800</v>
    </oc>
    <nc r="E27"/>
  </rcc>
  <rcc rId="17982" sId="5">
    <oc r="E28">
      <v>5045</v>
    </oc>
    <nc r="E28"/>
  </rcc>
  <rcc rId="17983" sId="5">
    <oc r="E29">
      <v>18085</v>
    </oc>
    <nc r="E29"/>
  </rcc>
  <rcc rId="17984" sId="5">
    <oc r="E30">
      <v>59355</v>
    </oc>
    <nc r="E30"/>
  </rcc>
  <rcc rId="17985" sId="5">
    <oc r="E31">
      <v>18075</v>
    </oc>
    <nc r="E31"/>
  </rcc>
  <rcc rId="17986" sId="5">
    <oc r="E32">
      <v>17785</v>
    </oc>
    <nc r="E32"/>
  </rcc>
  <rcc rId="17987" sId="5">
    <oc r="E33">
      <v>54125</v>
    </oc>
    <nc r="E33"/>
  </rcc>
  <rcc rId="17988" sId="5">
    <oc r="E34">
      <v>12625</v>
    </oc>
    <nc r="E34"/>
  </rcc>
  <rcc rId="17989" sId="5">
    <oc r="E35">
      <v>9990</v>
    </oc>
    <nc r="E35"/>
  </rcc>
  <rcc rId="17990" sId="5">
    <oc r="E36">
      <v>67235</v>
    </oc>
    <nc r="E36"/>
  </rcc>
  <rcc rId="17991" sId="5">
    <oc r="E37">
      <v>24995</v>
    </oc>
    <nc r="E37"/>
  </rcc>
  <rcc rId="17992" sId="5">
    <oc r="E38">
      <v>88630</v>
    </oc>
    <nc r="E38"/>
  </rcc>
  <rcc rId="17993" sId="5">
    <oc r="E39">
      <v>10785</v>
    </oc>
    <nc r="E39"/>
  </rcc>
  <rcc rId="17994" sId="5">
    <oc r="E40">
      <v>63145</v>
    </oc>
    <nc r="E40"/>
  </rcc>
  <rcc rId="17995" sId="5">
    <oc r="E41">
      <v>17270</v>
    </oc>
    <nc r="E41"/>
  </rcc>
  <rcc rId="17996" sId="5">
    <oc r="E42">
      <v>105250</v>
    </oc>
    <nc r="E42"/>
  </rcc>
  <rcc rId="17997" sId="5">
    <oc r="E43">
      <v>12520</v>
    </oc>
    <nc r="E43"/>
  </rcc>
  <rcc rId="17998" sId="5">
    <oc r="E44">
      <v>23290</v>
    </oc>
    <nc r="E44"/>
  </rcc>
  <rcc rId="17999" sId="5">
    <oc r="E45">
      <v>18680</v>
    </oc>
    <nc r="E45"/>
  </rcc>
  <rcc rId="18000" sId="5">
    <oc r="E46">
      <v>30660</v>
    </oc>
    <nc r="E46"/>
  </rcc>
  <rcc rId="18001" sId="5">
    <oc r="E47">
      <v>8355</v>
    </oc>
    <nc r="E47"/>
  </rcc>
  <rcc rId="18002" sId="5">
    <oc r="E48">
      <v>24265</v>
    </oc>
    <nc r="E48"/>
  </rcc>
  <rcc rId="18003" sId="5">
    <oc r="E49">
      <v>32865</v>
    </oc>
    <nc r="E49"/>
  </rcc>
  <rcc rId="18004" sId="5">
    <oc r="E50">
      <v>18205</v>
    </oc>
    <nc r="E50"/>
  </rcc>
  <rcc rId="18005" sId="5">
    <oc r="E52">
      <v>20640</v>
    </oc>
    <nc r="E52"/>
  </rcc>
  <rcc rId="18006" sId="5">
    <oc r="E53">
      <v>35840</v>
    </oc>
    <nc r="E53"/>
  </rcc>
  <rcc rId="18007" sId="5">
    <oc r="E54">
      <v>38900</v>
    </oc>
    <nc r="E54"/>
  </rcc>
  <rcc rId="18008" sId="5">
    <oc r="E55">
      <v>6130</v>
    </oc>
    <nc r="E55"/>
  </rcc>
  <rcc rId="18009" sId="5">
    <oc r="E56">
      <v>254340</v>
    </oc>
    <nc r="E56"/>
  </rcc>
  <rcc rId="18010" sId="5">
    <oc r="E57">
      <v>31350</v>
    </oc>
    <nc r="E57"/>
  </rcc>
  <rcc rId="18011" sId="5">
    <oc r="E58">
      <v>4355</v>
    </oc>
    <nc r="E58"/>
  </rcc>
  <rcc rId="18012" sId="5">
    <oc r="E59">
      <v>65940</v>
    </oc>
    <nc r="E59"/>
  </rcc>
  <rcc rId="18013" sId="5">
    <oc r="E61">
      <v>2880</v>
    </oc>
    <nc r="E61"/>
  </rcc>
  <rcc rId="18014" sId="5">
    <oc r="E62">
      <v>7725</v>
    </oc>
    <nc r="E62"/>
  </rcc>
  <rcc rId="18015" sId="5">
    <oc r="E64">
      <v>17785</v>
    </oc>
    <nc r="E64"/>
  </rcc>
  <rcc rId="18016" sId="5">
    <oc r="E65">
      <v>5900</v>
    </oc>
    <nc r="E65"/>
  </rcc>
  <rcc rId="18017" sId="5">
    <oc r="E66">
      <v>21445</v>
    </oc>
    <nc r="E66"/>
  </rcc>
  <rcc rId="18018" sId="5">
    <oc r="E67">
      <v>24705</v>
    </oc>
    <nc r="E67"/>
  </rcc>
  <rcc rId="18019" sId="5">
    <oc r="E68">
      <v>5220</v>
    </oc>
    <nc r="E68"/>
  </rcc>
  <rcc rId="18020" sId="5">
    <oc r="E70">
      <v>20115</v>
    </oc>
    <nc r="E70"/>
  </rcc>
  <rcc rId="18021" sId="5">
    <oc r="E71">
      <v>34600</v>
    </oc>
    <nc r="E71"/>
  </rcc>
  <rcc rId="18022" sId="5">
    <oc r="E72">
      <v>31315</v>
    </oc>
    <nc r="E72"/>
  </rcc>
  <rcc rId="18023" sId="5">
    <oc r="E73">
      <v>3140</v>
    </oc>
    <nc r="E73"/>
  </rcc>
  <rcc rId="18024" sId="5">
    <oc r="E74">
      <v>4310</v>
    </oc>
    <nc r="E74"/>
  </rcc>
  <rcc rId="18025" sId="5">
    <oc r="E75">
      <v>5050</v>
    </oc>
    <nc r="E75"/>
  </rcc>
  <rcc rId="18026" sId="5">
    <oc r="E76">
      <v>52380</v>
    </oc>
    <nc r="E76"/>
  </rcc>
  <rcc rId="18027" sId="5">
    <oc r="E77">
      <v>11145</v>
    </oc>
    <nc r="E77"/>
  </rcc>
  <rcc rId="18028" sId="5">
    <oc r="E78">
      <v>11040</v>
    </oc>
    <nc r="E78"/>
  </rcc>
  <rcc rId="18029" sId="5">
    <oc r="E79">
      <v>7130</v>
    </oc>
    <nc r="E79"/>
  </rcc>
  <rcc rId="18030" sId="5">
    <oc r="E80">
      <v>5540</v>
    </oc>
    <nc r="E80"/>
  </rcc>
  <rcc rId="18031" sId="5">
    <oc r="E81">
      <v>9850</v>
    </oc>
    <nc r="E81"/>
  </rcc>
  <rcc rId="18032" sId="5">
    <oc r="E82">
      <v>1750</v>
    </oc>
    <nc r="E82"/>
  </rcc>
  <rcc rId="18033" sId="5">
    <oc r="E83">
      <v>14960</v>
    </oc>
    <nc r="E83"/>
  </rcc>
  <rcc rId="18034" sId="5">
    <oc r="E84">
      <v>100</v>
    </oc>
    <nc r="E84"/>
  </rcc>
  <rcc rId="18035" sId="5">
    <oc r="E85">
      <v>24985</v>
    </oc>
    <nc r="E85"/>
  </rcc>
  <rcc rId="18036" sId="5">
    <oc r="E86">
      <v>26715</v>
    </oc>
    <nc r="E86"/>
  </rcc>
  <rcc rId="18037" sId="5">
    <oc r="E87">
      <v>8290</v>
    </oc>
    <nc r="E87"/>
  </rcc>
  <rcc rId="18038" sId="5">
    <oc r="E88">
      <v>2960</v>
    </oc>
    <nc r="E88"/>
  </rcc>
  <rcc rId="18039" sId="5">
    <oc r="E89">
      <v>30290</v>
    </oc>
    <nc r="E89"/>
  </rcc>
  <rcc rId="18040" sId="5">
    <oc r="E90">
      <v>26665</v>
    </oc>
    <nc r="E90"/>
  </rcc>
  <rcc rId="18041" sId="5">
    <oc r="E91">
      <v>62795</v>
    </oc>
    <nc r="E91"/>
  </rcc>
  <rcc rId="18042" sId="5">
    <oc r="E92">
      <v>39215</v>
    </oc>
    <nc r="E92"/>
  </rcc>
  <rcc rId="18043" sId="5">
    <oc r="E94">
      <v>15030</v>
    </oc>
    <nc r="E94"/>
  </rcc>
  <rcc rId="18044" sId="5">
    <oc r="E95">
      <v>17945</v>
    </oc>
    <nc r="E95"/>
  </rcc>
  <rcc rId="18045" sId="5">
    <oc r="E96">
      <v>6930</v>
    </oc>
    <nc r="E96"/>
  </rcc>
  <rcc rId="18046" sId="5">
    <oc r="E97">
      <v>31900</v>
    </oc>
    <nc r="E97"/>
  </rcc>
  <rcc rId="18047" sId="5">
    <oc r="E98">
      <v>7590</v>
    </oc>
    <nc r="E98"/>
  </rcc>
  <rcc rId="18048" sId="5">
    <oc r="E99">
      <v>41405</v>
    </oc>
    <nc r="E99"/>
  </rcc>
  <rcc rId="18049" sId="5">
    <oc r="E100">
      <v>29320</v>
    </oc>
    <nc r="E100"/>
  </rcc>
  <rcc rId="18050" sId="5">
    <oc r="E101">
      <v>27670</v>
    </oc>
    <nc r="E101"/>
  </rcc>
  <rcc rId="18051" sId="5">
    <oc r="E102">
      <v>15040</v>
    </oc>
    <nc r="E102"/>
  </rcc>
  <rcc rId="18052" sId="5">
    <oc r="E103">
      <v>13325</v>
    </oc>
    <nc r="E103"/>
  </rcc>
  <rcc rId="18053" sId="5">
    <oc r="E104">
      <v>22955</v>
    </oc>
    <nc r="E104"/>
  </rcc>
  <rcc rId="18054" sId="5">
    <oc r="E105">
      <v>3300</v>
    </oc>
    <nc r="E105"/>
  </rcc>
  <rcc rId="18055" sId="5">
    <oc r="E106">
      <v>8130</v>
    </oc>
    <nc r="E106"/>
  </rcc>
  <rcc rId="18056" sId="5">
    <oc r="E107">
      <v>5480</v>
    </oc>
    <nc r="E107"/>
  </rcc>
  <rcc rId="18057" sId="5">
    <oc r="E108">
      <v>96110</v>
    </oc>
    <nc r="E108"/>
  </rcc>
  <rcc rId="18058" sId="5">
    <oc r="E109">
      <v>34940</v>
    </oc>
    <nc r="E109"/>
  </rcc>
  <rcc rId="18059" sId="5">
    <oc r="E110">
      <v>11120</v>
    </oc>
    <nc r="E110"/>
  </rcc>
  <rcc rId="18060" sId="5">
    <oc r="E111">
      <v>23310</v>
    </oc>
    <nc r="E111"/>
  </rcc>
  <rcc rId="18061" sId="5">
    <oc r="E112">
      <v>4300</v>
    </oc>
    <nc r="E112"/>
  </rcc>
  <rcc rId="18062" sId="5">
    <oc r="E113">
      <v>18300</v>
    </oc>
    <nc r="E113"/>
  </rcc>
  <rcc rId="18063" sId="5">
    <oc r="E114">
      <v>10190</v>
    </oc>
    <nc r="E114"/>
  </rcc>
  <rcc rId="18064" sId="5">
    <oc r="E115">
      <v>45360</v>
    </oc>
    <nc r="E115"/>
  </rcc>
  <rcc rId="18065" sId="5">
    <oc r="E116">
      <v>34820</v>
    </oc>
    <nc r="E116"/>
  </rcc>
  <rcc rId="18066" sId="5">
    <oc r="E117">
      <v>94455</v>
    </oc>
    <nc r="E117"/>
  </rcc>
  <rcc rId="18067" sId="5">
    <oc r="E118">
      <v>37690</v>
    </oc>
    <nc r="E118"/>
  </rcc>
  <rcc rId="18068" sId="5">
    <oc r="E119">
      <v>1075</v>
    </oc>
    <nc r="E119"/>
  </rcc>
  <rcc rId="18069" sId="5">
    <oc r="E120">
      <v>85360</v>
    </oc>
    <nc r="E120"/>
  </rcc>
  <rcc rId="18070" sId="5">
    <oc r="E121">
      <v>82200</v>
    </oc>
    <nc r="E121"/>
  </rcc>
  <rcc rId="18071" sId="5">
    <oc r="E122">
      <v>15205</v>
    </oc>
    <nc r="E122"/>
  </rcc>
  <rcc rId="18072" sId="5">
    <oc r="E123">
      <v>4690</v>
    </oc>
    <nc r="E123"/>
  </rcc>
  <rcc rId="18073" sId="5">
    <oc r="E124">
      <v>7585</v>
    </oc>
    <nc r="E124"/>
  </rcc>
  <rcc rId="18074" sId="5">
    <oc r="E125">
      <v>8900</v>
    </oc>
    <nc r="E125"/>
  </rcc>
  <rcc rId="18075" sId="5">
    <oc r="E126">
      <v>29480</v>
    </oc>
    <nc r="E126"/>
  </rcc>
  <rcc rId="18076" sId="5">
    <oc r="E127">
      <v>56260</v>
    </oc>
    <nc r="E127"/>
  </rcc>
  <rcc rId="18077" sId="5">
    <oc r="E128">
      <v>6840</v>
    </oc>
    <nc r="E128"/>
  </rcc>
  <rcc rId="18078" sId="5">
    <oc r="E129">
      <v>14800</v>
    </oc>
    <nc r="E129"/>
  </rcc>
  <rcc rId="18079" sId="5">
    <oc r="E130">
      <v>10495</v>
    </oc>
    <nc r="E130"/>
  </rcc>
  <rcc rId="18080" sId="5">
    <oc r="E131">
      <v>7630</v>
    </oc>
    <nc r="E131"/>
  </rcc>
  <rcc rId="18081" sId="5">
    <oc r="E132">
      <v>8880</v>
    </oc>
    <nc r="E132"/>
  </rcc>
  <rcc rId="18082" sId="5">
    <oc r="E133">
      <v>18110</v>
    </oc>
    <nc r="E133"/>
  </rcc>
  <rcc rId="18083" sId="5">
    <oc r="E134">
      <v>16925</v>
    </oc>
    <nc r="E134"/>
  </rcc>
  <rcc rId="18084" sId="5">
    <oc r="E135">
      <v>29850</v>
    </oc>
    <nc r="E135"/>
  </rcc>
  <rcc rId="18085" sId="5">
    <oc r="E136">
      <v>57040</v>
    </oc>
    <nc r="E136"/>
  </rcc>
  <rcc rId="18086" sId="5">
    <oc r="E137">
      <v>27615</v>
    </oc>
    <nc r="E137"/>
  </rcc>
  <rcc rId="18087" sId="5">
    <oc r="E138">
      <v>26660</v>
    </oc>
    <nc r="E138"/>
  </rcc>
  <rcc rId="18088" sId="5">
    <oc r="E139">
      <v>39635</v>
    </oc>
    <nc r="E139"/>
  </rcc>
  <rcc rId="18089" sId="5">
    <oc r="E140">
      <v>17835</v>
    </oc>
    <nc r="E140"/>
  </rcc>
  <rcc rId="18090" sId="5">
    <oc r="E141">
      <v>7970</v>
    </oc>
    <nc r="E141"/>
  </rcc>
  <rcc rId="18091" sId="5">
    <oc r="E142">
      <v>25230</v>
    </oc>
    <nc r="E142"/>
  </rcc>
  <rcc rId="18092" sId="5">
    <oc r="E143">
      <v>40830</v>
    </oc>
    <nc r="E143"/>
  </rcc>
  <rcc rId="18093" sId="5">
    <oc r="E144">
      <v>53830</v>
    </oc>
    <nc r="E144"/>
  </rcc>
  <rcc rId="18094" sId="5">
    <oc r="E145">
      <v>9415</v>
    </oc>
    <nc r="E145"/>
  </rcc>
  <rcc rId="18095" sId="5">
    <oc r="E146">
      <v>10960</v>
    </oc>
    <nc r="E146"/>
  </rcc>
  <rcc rId="18096" sId="5">
    <oc r="E147">
      <v>27535</v>
    </oc>
    <nc r="E147"/>
  </rcc>
  <rcc rId="18097" sId="5">
    <oc r="E148">
      <v>12760</v>
    </oc>
    <nc r="E148"/>
  </rcc>
  <rcc rId="18098" sId="5">
    <oc r="E149">
      <v>39400</v>
    </oc>
    <nc r="E149"/>
  </rcc>
  <rcc rId="18099" sId="5">
    <oc r="E150">
      <v>38085</v>
    </oc>
    <nc r="E150"/>
  </rcc>
  <rcc rId="18100" sId="5">
    <oc r="E151">
      <v>43125</v>
    </oc>
    <nc r="E151"/>
  </rcc>
  <rcc rId="18101" sId="5">
    <oc r="E152">
      <v>22320</v>
    </oc>
    <nc r="E152"/>
  </rcc>
  <rcc rId="18102" sId="5">
    <oc r="E153">
      <v>1405</v>
    </oc>
    <nc r="E153"/>
  </rcc>
  <rcc rId="18103" sId="5">
    <oc r="E154">
      <v>27850</v>
    </oc>
    <nc r="E154"/>
  </rcc>
  <rcc rId="18104" sId="5">
    <oc r="E155">
      <v>72535</v>
    </oc>
    <nc r="E155"/>
  </rcc>
  <rcc rId="18105" sId="5">
    <oc r="E156">
      <v>22750</v>
    </oc>
    <nc r="E156"/>
  </rcc>
  <rcc rId="18106" sId="5">
    <oc r="E157">
      <v>34705</v>
    </oc>
    <nc r="E157"/>
  </rcc>
  <rcc rId="18107" sId="5">
    <oc r="E158">
      <v>3255</v>
    </oc>
    <nc r="E158"/>
  </rcc>
  <rcc rId="18108" sId="5">
    <oc r="E159">
      <v>6970</v>
    </oc>
    <nc r="E159"/>
  </rcc>
  <rcc rId="18109" sId="5">
    <oc r="E160">
      <v>11010</v>
    </oc>
    <nc r="E160"/>
  </rcc>
  <rcc rId="18110" sId="5">
    <oc r="E161">
      <v>90895</v>
    </oc>
    <nc r="E161"/>
  </rcc>
  <rcc rId="18111" sId="5">
    <oc r="E162">
      <v>69800</v>
    </oc>
    <nc r="E162"/>
  </rcc>
  <rcc rId="18112" sId="5">
    <oc r="E163">
      <v>18170</v>
    </oc>
    <nc r="E163"/>
  </rcc>
  <rcc rId="18113" sId="5">
    <oc r="E164">
      <v>46400</v>
    </oc>
    <nc r="E164"/>
  </rcc>
  <rcc rId="18114" sId="5">
    <oc r="E165">
      <v>28880</v>
    </oc>
    <nc r="E165"/>
  </rcc>
  <rcc rId="18115" sId="5">
    <oc r="E166">
      <v>21860</v>
    </oc>
    <nc r="E166"/>
  </rcc>
  <rcc rId="18116" sId="5">
    <oc r="E168">
      <v>12590</v>
    </oc>
    <nc r="E168"/>
  </rcc>
  <rcc rId="18117" sId="5">
    <oc r="E169">
      <v>12090</v>
    </oc>
    <nc r="E169"/>
  </rcc>
  <rcc rId="18118" sId="5">
    <oc r="E170">
      <v>9335</v>
    </oc>
    <nc r="E170"/>
  </rcc>
  <rcc rId="18119" sId="5">
    <oc r="E171">
      <v>68815</v>
    </oc>
    <nc r="E171"/>
  </rcc>
  <rcc rId="18120" sId="5">
    <oc r="E172">
      <v>38620</v>
    </oc>
    <nc r="E172"/>
  </rcc>
  <rcc rId="18121" sId="5">
    <oc r="E173">
      <v>17795</v>
    </oc>
    <nc r="E173"/>
  </rcc>
  <rcc rId="18122" sId="5">
    <oc r="E174">
      <v>9110</v>
    </oc>
    <nc r="E174"/>
  </rcc>
  <rcc rId="18123" sId="5">
    <oc r="E175">
      <v>50965</v>
    </oc>
    <nc r="E175"/>
  </rcc>
  <rcc rId="18124" sId="5">
    <oc r="E176">
      <v>44180</v>
    </oc>
    <nc r="E176"/>
  </rcc>
  <rcc rId="18125" sId="5">
    <oc r="E177">
      <v>30570</v>
    </oc>
    <nc r="E177"/>
  </rcc>
  <rcc rId="18126" sId="5">
    <oc r="E178">
      <v>125850</v>
    </oc>
    <nc r="E178"/>
  </rcc>
  <rcc rId="18127" sId="5">
    <oc r="E179">
      <v>46910</v>
    </oc>
    <nc r="E179"/>
  </rcc>
  <rcc rId="18128" sId="5">
    <oc r="E180">
      <v>37585</v>
    </oc>
    <nc r="E180"/>
  </rcc>
  <rcc rId="18129" sId="5">
    <oc r="E181">
      <v>8820</v>
    </oc>
    <nc r="E181"/>
  </rcc>
  <rcc rId="18130" sId="5">
    <oc r="E182">
      <v>7800</v>
    </oc>
    <nc r="E182"/>
  </rcc>
  <rcc rId="18131" sId="5">
    <oc r="E183">
      <v>30350</v>
    </oc>
    <nc r="E183"/>
  </rcc>
  <rcc rId="18132" sId="5">
    <oc r="E184">
      <v>21420</v>
    </oc>
    <nc r="E184"/>
  </rcc>
  <rcc rId="18133" sId="5">
    <oc r="E185">
      <v>9395</v>
    </oc>
    <nc r="E185"/>
  </rcc>
  <rcc rId="18134" sId="5">
    <oc r="E186">
      <v>16910</v>
    </oc>
    <nc r="E186"/>
  </rcc>
  <rcc rId="18135" sId="5">
    <oc r="E187">
      <v>40045</v>
    </oc>
    <nc r="E187"/>
  </rcc>
  <rcc rId="18136" sId="5">
    <oc r="E188">
      <v>12185</v>
    </oc>
    <nc r="E188"/>
  </rcc>
  <rcc rId="18137" sId="5">
    <oc r="E189">
      <v>120280</v>
    </oc>
    <nc r="E189"/>
  </rcc>
  <rcc rId="18138" sId="5">
    <oc r="E190">
      <v>5280</v>
    </oc>
    <nc r="E190"/>
  </rcc>
  <rcc rId="18139" sId="5">
    <oc r="E191">
      <v>22770</v>
    </oc>
    <nc r="E191"/>
  </rcc>
  <rcc rId="18140" sId="5">
    <oc r="E192">
      <v>31180</v>
    </oc>
    <nc r="E192"/>
  </rcc>
  <rcc rId="18141" sId="5">
    <oc r="E193">
      <v>22990</v>
    </oc>
    <nc r="E193"/>
  </rcc>
  <rcc rId="18142" sId="5">
    <oc r="E194">
      <v>10225</v>
    </oc>
    <nc r="E194"/>
  </rcc>
  <rcc rId="18143" sId="5">
    <oc r="E195">
      <v>8980</v>
    </oc>
    <nc r="E195"/>
  </rcc>
  <rcc rId="18144" sId="5">
    <oc r="E196">
      <v>15440</v>
    </oc>
    <nc r="E196"/>
  </rcc>
  <rcc rId="18145" sId="5">
    <oc r="E197">
      <v>8670</v>
    </oc>
    <nc r="E197"/>
  </rcc>
  <rcc rId="18146" sId="5">
    <oc r="E198">
      <v>16520</v>
    </oc>
    <nc r="E198"/>
  </rcc>
  <rcc rId="18147" sId="5">
    <oc r="E199">
      <v>16150</v>
    </oc>
    <nc r="E199"/>
  </rcc>
  <rcc rId="18148" sId="5">
    <oc r="E200">
      <v>21455</v>
    </oc>
    <nc r="E200"/>
  </rcc>
  <rcc rId="18149" sId="5">
    <oc r="E201">
      <v>14220</v>
    </oc>
    <nc r="E201"/>
  </rcc>
  <rrc rId="18150" sId="5" ref="A52:XFD52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1" sId="5" odxf="1" dxf="1">
    <nc r="B52" t="inlineStr">
      <is>
        <t>Писарева Е.И.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5" sqref="C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C5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2" sId="5">
    <nc r="C52" t="inlineStr">
      <is>
        <t>46583292-22</t>
      </is>
    </nc>
  </rcc>
  <rfmt sheetId="5" sqref="D52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5" sqref="E52" start="0" length="0">
    <dxf>
      <fill>
        <patternFill patternType="none">
          <bgColor indexed="65"/>
        </patternFill>
      </fill>
    </dxf>
  </rfmt>
  <rcc rId="18153" sId="5" odxf="1" dxf="1">
    <nc r="F52">
      <f>E52-D52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54" sId="5">
    <nc r="D52">
      <v>0</v>
    </nc>
  </rcc>
  <rcc rId="18155" sId="5">
    <oc r="F51">
      <v>222</v>
    </oc>
    <nc r="F51">
      <v>30</v>
    </nc>
  </rcc>
  <rrc rId="18156" sId="5" ref="A65:XFD65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7" sId="5" odxf="1" dxf="1">
    <nc r="B65" t="inlineStr">
      <is>
        <t>Корнеев Василий Анатольевич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8" sId="5">
    <nc r="C65" t="inlineStr">
      <is>
        <t>46560980-22</t>
      </is>
    </nc>
  </rcc>
  <rfmt sheetId="5" sqref="D65" start="0" length="0">
    <dxf>
      <fill>
        <patternFill patternType="none">
          <bgColor indexed="65"/>
        </patternFill>
      </fill>
    </dxf>
  </rfmt>
  <rfmt sheetId="5" sqref="E65" start="0" length="0">
    <dxf>
      <fill>
        <patternFill patternType="none">
          <bgColor indexed="65"/>
        </patternFill>
      </fill>
    </dxf>
  </rfmt>
  <rcc rId="18159" sId="5" odxf="1" dxf="1">
    <nc r="F65">
      <f>E65-D65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0" sId="5">
    <nc r="D65">
      <v>0</v>
    </nc>
  </rcc>
  <rcc rId="18161" sId="5">
    <oc r="F64">
      <v>131</v>
    </oc>
    <nc r="F64">
      <v>18</v>
    </nc>
  </rcc>
  <rrc rId="18162" sId="5" ref="A170:XFD170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fmt sheetId="5" sqref="B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E16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font>
        <sz val="9"/>
        <color auto="1"/>
        <name val="Arial Cyr"/>
        <scheme val="none"/>
      </font>
      <alignment horizontal="left" vertical="center" readingOrder="0"/>
    </dxf>
  </rfmt>
  <rfmt sheetId="5" sqref="E17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63" sId="5" odxf="1" dxf="1">
    <nc r="F170">
      <f>E170-D170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4" sId="5">
    <nc r="D170">
      <v>0</v>
    </nc>
  </rcc>
  <rcc rId="18165" sId="5">
    <nc r="B170" t="inlineStr">
      <is>
        <t>Большедворский Александр Григорьевич</t>
      </is>
    </nc>
  </rcc>
  <rcc rId="18166" sId="5">
    <nc r="C170" t="inlineStr">
      <is>
        <t>46223996-22</t>
      </is>
    </nc>
  </rcc>
  <rcc rId="18167" sId="5">
    <oc r="F169">
      <v>151</v>
    </oc>
    <nc r="F169">
      <v>21</v>
    </nc>
  </rcc>
  <rcmt sheetId="5" cell="F51" guid="{D37B41A7-1E3A-4789-B796-9A6A1E2EB490}" author="HP" oldLength="63" newLength="19"/>
  <rcmt sheetId="5" cell="F64" guid="{41E8F0F0-8660-47D9-B41D-FA082A84142B}" author="HP" oldLength="72" newLength="19"/>
  <rcmt sheetId="5" cell="F169" guid="{6C971EDF-4224-48F8-BCC1-B805AECD540A}" author="HP" oldLength="73" newLength="1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62" sId="5">
    <nc r="E6">
      <v>12980</v>
    </nc>
  </rcc>
  <rcc rId="18563" sId="5">
    <nc r="E7">
      <v>5250</v>
    </nc>
  </rcc>
  <rcc rId="18564" sId="5">
    <nc r="E8">
      <v>11520</v>
    </nc>
  </rcc>
  <rcc rId="18565" sId="5">
    <nc r="E9">
      <v>8780</v>
    </nc>
  </rcc>
  <rcc rId="18566" sId="5">
    <nc r="E10">
      <v>17995</v>
    </nc>
  </rcc>
  <rcc rId="18567" sId="5">
    <nc r="E11">
      <v>45225</v>
    </nc>
  </rcc>
  <rcc rId="18568" sId="5">
    <nc r="E12">
      <v>17520</v>
    </nc>
  </rcc>
  <rcc rId="18569" sId="5">
    <nc r="E13">
      <v>12840</v>
    </nc>
  </rcc>
  <rcc rId="18570" sId="5">
    <nc r="E14">
      <v>69070</v>
    </nc>
  </rcc>
  <rcc rId="18571" sId="5">
    <nc r="E15">
      <v>20020</v>
    </nc>
  </rcc>
  <rcc rId="18572" sId="5">
    <nc r="E16">
      <v>5605</v>
    </nc>
  </rcc>
  <rcc rId="18573" sId="5">
    <nc r="E17">
      <v>32215</v>
    </nc>
  </rcc>
  <rcc rId="18574" sId="5">
    <nc r="E18">
      <v>16630</v>
    </nc>
  </rcc>
  <rcc rId="18575" sId="5">
    <nc r="E19">
      <v>10980</v>
    </nc>
  </rcc>
  <rcc rId="18576" sId="5">
    <nc r="E20">
      <v>50340</v>
    </nc>
  </rcc>
  <rcc rId="18577" sId="5">
    <nc r="E21">
      <v>69340</v>
    </nc>
  </rcc>
  <rcc rId="18578" sId="5">
    <nc r="E22">
      <v>50250</v>
    </nc>
  </rcc>
  <rcc rId="18579" sId="5">
    <nc r="E23">
      <v>10395</v>
    </nc>
  </rcc>
  <rcc rId="18580" sId="5">
    <nc r="E24">
      <v>7035</v>
    </nc>
  </rcc>
  <rcc rId="18581" sId="5">
    <nc r="E25">
      <v>14460</v>
    </nc>
  </rcc>
  <rcc rId="18582" sId="5">
    <nc r="E26">
      <v>8525</v>
    </nc>
  </rcc>
  <rcc rId="18583" sId="5">
    <nc r="E27">
      <v>2185</v>
    </nc>
  </rcc>
  <rcc rId="18584" sId="5">
    <nc r="E28">
      <v>5270</v>
    </nc>
  </rcc>
  <rcc rId="18585" sId="5">
    <nc r="E29">
      <v>18370</v>
    </nc>
  </rcc>
  <rcc rId="18586" sId="5">
    <nc r="E30">
      <v>59555</v>
    </nc>
  </rcc>
  <rcc rId="18587" sId="5">
    <nc r="E31">
      <v>18400</v>
    </nc>
  </rcc>
  <rcc rId="18588" sId="5">
    <nc r="E32">
      <v>17925</v>
    </nc>
  </rcc>
  <rcc rId="18589" sId="5">
    <nc r="E33">
      <v>54285</v>
    </nc>
  </rcc>
  <rcc rId="18590" sId="5">
    <nc r="E34">
      <v>12735</v>
    </nc>
  </rcc>
  <rcc rId="18591" sId="5">
    <nc r="E35">
      <v>10080</v>
    </nc>
  </rcc>
  <rcc rId="18592" sId="5">
    <nc r="E36">
      <v>67575</v>
    </nc>
  </rcc>
  <rcc rId="18593" sId="5">
    <nc r="E37">
      <v>25265</v>
    </nc>
  </rcc>
  <rcc rId="18594" sId="5">
    <nc r="E38">
      <v>89035</v>
    </nc>
  </rcc>
  <rcc rId="18595" sId="5">
    <nc r="E39">
      <v>10975</v>
    </nc>
  </rcc>
  <rcc rId="18596" sId="5">
    <nc r="E40">
      <v>63350</v>
    </nc>
  </rcc>
  <rcc rId="18597" sId="5">
    <nc r="E41">
      <v>17570</v>
    </nc>
  </rcc>
  <rcc rId="18598" sId="5">
    <nc r="E42">
      <v>105580</v>
    </nc>
  </rcc>
  <rcc rId="18599" sId="5">
    <nc r="E43">
      <v>12800</v>
    </nc>
  </rcc>
  <rcc rId="18600" sId="5">
    <nc r="E44">
      <v>23400</v>
    </nc>
  </rcc>
  <rcc rId="18601" sId="5">
    <nc r="E45">
      <v>18910</v>
    </nc>
  </rcc>
  <rcc rId="18602" sId="5">
    <nc r="E46">
      <v>30745</v>
    </nc>
  </rcc>
  <rcc rId="18603" sId="5">
    <nc r="E47">
      <v>8660</v>
    </nc>
  </rcc>
  <rcc rId="18604" sId="5">
    <nc r="E48">
      <v>24395</v>
    </nc>
  </rcc>
  <rcc rId="18605" sId="5">
    <nc r="E49">
      <v>33185</v>
    </nc>
  </rcc>
  <rcc rId="18606" sId="5">
    <nc r="E50">
      <v>18305</v>
    </nc>
  </rcc>
  <rcc rId="18607" sId="5">
    <nc r="E52">
      <v>225</v>
    </nc>
  </rcc>
  <rcc rId="18608" sId="5">
    <nc r="E53">
      <v>20900</v>
    </nc>
  </rcc>
  <rcc rId="18609" sId="5">
    <nc r="E54">
      <v>35940</v>
    </nc>
  </rcc>
  <rcc rId="18610" sId="5">
    <nc r="E55">
      <v>39455</v>
    </nc>
  </rcc>
  <rcc rId="18611" sId="5">
    <nc r="E56">
      <v>6400</v>
    </nc>
  </rcc>
  <rcc rId="18612" sId="5">
    <nc r="E57">
      <v>255595</v>
    </nc>
  </rcc>
  <rcc rId="18613" sId="5">
    <nc r="E58">
      <v>31405</v>
    </nc>
  </rcc>
  <rcc rId="18614" sId="5">
    <nc r="E59">
      <v>5200</v>
    </nc>
  </rcc>
  <rcc rId="18615" sId="5">
    <nc r="E60">
      <v>66035</v>
    </nc>
  </rcc>
  <rcc rId="18616" sId="5">
    <nc r="E62">
      <v>3000</v>
    </nc>
  </rcc>
  <rcc rId="18617" sId="5">
    <nc r="E63">
      <v>7830</v>
    </nc>
  </rcc>
  <rcc rId="18618" sId="5">
    <nc r="E65">
      <v>130</v>
    </nc>
  </rcc>
  <rcc rId="18619" sId="5">
    <nc r="E66">
      <v>17995</v>
    </nc>
  </rcc>
  <rcc rId="18620" sId="5">
    <nc r="E67">
      <v>6035</v>
    </nc>
  </rcc>
  <rcc rId="18621" sId="5">
    <nc r="E68">
      <v>21700</v>
    </nc>
  </rcc>
  <rcc rId="18622" sId="5">
    <nc r="E69">
      <v>25395</v>
    </nc>
  </rcc>
  <rcc rId="18623" sId="5">
    <nc r="E70">
      <v>5305</v>
    </nc>
  </rcc>
  <rcc rId="18624" sId="5">
    <nc r="E72">
      <v>20175</v>
    </nc>
  </rcc>
  <rcc rId="18625" sId="5">
    <nc r="E73">
      <v>34830</v>
    </nc>
  </rcc>
  <rcc rId="18626" sId="5">
    <nc r="E74">
      <v>31550</v>
    </nc>
  </rcc>
  <rcc rId="18627" sId="5">
    <nc r="E75">
      <v>3245</v>
    </nc>
  </rcc>
  <rcc rId="18628" sId="5">
    <nc r="E76">
      <v>4425</v>
    </nc>
  </rcc>
  <rcc rId="18629" sId="5">
    <nc r="E77">
      <v>5075</v>
    </nc>
  </rcc>
  <rcc rId="18630" sId="5">
    <nc r="E78">
      <v>53070</v>
    </nc>
  </rcc>
  <rcc rId="18631" sId="5">
    <nc r="E79">
      <v>11340</v>
    </nc>
  </rcc>
  <rcc rId="18632" sId="5">
    <nc r="E80">
      <v>11215</v>
    </nc>
  </rcc>
  <rcc rId="18633" sId="5">
    <nc r="E81">
      <v>7360</v>
    </nc>
  </rcc>
  <rcc rId="18634" sId="5">
    <nc r="E82">
      <v>5815</v>
    </nc>
  </rcc>
  <rcc rId="18635" sId="5">
    <nc r="E83">
      <v>9945</v>
    </nc>
  </rcc>
  <rcc rId="18636" sId="5">
    <nc r="E84">
      <v>1810</v>
    </nc>
  </rcc>
  <rcc rId="18637" sId="5">
    <nc r="E85">
      <v>15015</v>
    </nc>
  </rcc>
  <rcc rId="18638" sId="5">
    <nc r="E86">
      <v>100</v>
    </nc>
  </rcc>
  <rcc rId="18639" sId="5">
    <nc r="E87">
      <v>25045</v>
    </nc>
  </rcc>
  <rcc rId="18640" sId="5">
    <nc r="E88">
      <v>26790</v>
    </nc>
  </rcc>
  <rcc rId="18641" sId="5">
    <nc r="E89">
      <v>8345</v>
    </nc>
  </rcc>
  <rcc rId="18642" sId="5">
    <nc r="E90">
      <v>2970</v>
    </nc>
  </rcc>
  <rcc rId="18643" sId="5">
    <nc r="E91">
      <v>31210</v>
    </nc>
  </rcc>
  <rcc rId="18644" sId="5">
    <nc r="E92">
      <v>26740</v>
    </nc>
  </rcc>
  <rcc rId="18645" sId="5">
    <nc r="E93">
      <v>63375</v>
    </nc>
  </rcc>
  <rcc rId="18646" sId="5">
    <nc r="E94">
      <v>39305</v>
    </nc>
  </rcc>
  <rcc rId="18647" sId="5">
    <nc r="E96">
      <v>270</v>
    </nc>
  </rcc>
  <rcc rId="18648" sId="5">
    <nc r="E97">
      <v>18260</v>
    </nc>
  </rcc>
  <rcc rId="18649" sId="5">
    <nc r="E98">
      <v>7100</v>
    </nc>
  </rcc>
  <rcc rId="18650" sId="5">
    <nc r="E99">
      <v>32260</v>
    </nc>
  </rcc>
  <rcc rId="18651" sId="5">
    <nc r="E100">
      <v>7705</v>
    </nc>
  </rcc>
  <rcc rId="18652" sId="5">
    <nc r="E101">
      <v>41815</v>
    </nc>
  </rcc>
  <rcc rId="18653" sId="5">
    <nc r="E102">
      <v>29565</v>
    </nc>
  </rcc>
  <rcc rId="18654" sId="5">
    <nc r="E103">
      <v>28345</v>
    </nc>
  </rcc>
  <rcc rId="18655" sId="5">
    <nc r="E104">
      <v>15435</v>
    </nc>
  </rcc>
  <rcc rId="18656" sId="5">
    <nc r="E105">
      <v>13530</v>
    </nc>
  </rcc>
  <rcc rId="18657" sId="5">
    <nc r="E106">
      <v>23105</v>
    </nc>
  </rcc>
  <rcc rId="18658" sId="5">
    <nc r="E107">
      <v>3460</v>
    </nc>
  </rcc>
  <rcc rId="18659" sId="5">
    <nc r="E108">
      <v>8300</v>
    </nc>
  </rcc>
  <rcc rId="18660" sId="5">
    <nc r="E109">
      <v>5480</v>
    </nc>
  </rcc>
  <rcc rId="18661" sId="5">
    <nc r="E110">
      <v>96390</v>
    </nc>
  </rcc>
  <rcc rId="18662" sId="5">
    <nc r="E111">
      <v>34940</v>
    </nc>
  </rcc>
  <rcc rId="18663" sId="5">
    <oc r="G111" t="inlineStr">
      <is>
        <t>&gt;34910</t>
      </is>
    </oc>
    <nc r="G111"/>
  </rcc>
  <rfmt sheetId="5" sqref="G111">
    <dxf>
      <fill>
        <patternFill>
          <bgColor theme="0"/>
        </patternFill>
      </fill>
    </dxf>
  </rfmt>
  <rcc rId="18664" sId="5">
    <nc r="E112">
      <v>11760</v>
    </nc>
  </rcc>
  <rcc rId="18665" sId="5">
    <nc r="E113">
      <v>23910</v>
    </nc>
  </rcc>
  <rcc rId="18666" sId="5">
    <nc r="E114">
      <v>4485</v>
    </nc>
  </rcc>
  <rcc rId="18667" sId="5">
    <nc r="E115">
      <v>18570</v>
    </nc>
  </rcc>
  <rcc rId="18668" sId="5">
    <nc r="E116">
      <v>10420</v>
    </nc>
  </rcc>
  <rcc rId="18669" sId="5">
    <nc r="E117">
      <v>45625</v>
    </nc>
  </rcc>
  <rcc rId="18670" sId="5">
    <nc r="E118">
      <v>34890</v>
    </nc>
  </rcc>
  <rcc rId="18671" sId="5">
    <nc r="E119">
      <v>94745</v>
    </nc>
  </rcc>
  <rcc rId="18672" sId="5">
    <nc r="E120">
      <v>38180</v>
    </nc>
  </rcc>
  <rcc rId="18673" sId="5">
    <nc r="E121">
      <v>1205</v>
    </nc>
  </rcc>
  <rcc rId="18674" sId="5">
    <nc r="E122">
      <v>85645</v>
    </nc>
  </rcc>
  <rcc rId="18675" sId="5">
    <nc r="E123">
      <v>82505</v>
    </nc>
  </rcc>
  <rcc rId="18676" sId="5">
    <nc r="E124">
      <v>15445</v>
    </nc>
  </rcc>
  <rcc rId="18677" sId="5">
    <nc r="E125">
      <v>4765</v>
    </nc>
  </rcc>
  <rcc rId="18678" sId="5">
    <nc r="E126">
      <v>7825</v>
    </nc>
  </rcc>
  <rcc rId="18679" sId="5">
    <nc r="E127">
      <v>9070</v>
    </nc>
  </rcc>
  <rcc rId="18680" sId="5">
    <nc r="E128">
      <v>29760</v>
    </nc>
  </rcc>
  <rcc rId="18681" sId="5">
    <nc r="E129">
      <v>57040</v>
    </nc>
  </rcc>
  <rcc rId="18682" sId="5">
    <nc r="E130">
      <v>7185</v>
    </nc>
  </rcc>
  <rcc rId="18683" sId="5">
    <nc r="E131">
      <v>14995</v>
    </nc>
  </rcc>
  <rcc rId="18684" sId="5">
    <nc r="E132">
      <v>10815</v>
    </nc>
  </rcc>
  <rcc rId="18685" sId="5">
    <nc r="E133">
      <v>7735</v>
    </nc>
  </rcc>
  <rcc rId="18686" sId="5">
    <nc r="E134">
      <v>8995</v>
    </nc>
  </rcc>
  <rcc rId="18687" sId="5">
    <nc r="E135">
      <v>18245</v>
    </nc>
  </rcc>
  <rcc rId="18688" sId="5">
    <nc r="E136">
      <v>17100</v>
    </nc>
  </rcc>
  <rcc rId="18689" sId="5">
    <nc r="E137">
      <v>30030</v>
    </nc>
  </rcc>
  <rcc rId="18690" sId="5">
    <nc r="E138">
      <v>57250</v>
    </nc>
  </rcc>
  <rcc rId="18691" sId="5">
    <nc r="E139">
      <v>27875</v>
    </nc>
  </rcc>
  <rcc rId="18692" sId="5">
    <nc r="E140">
      <v>27025</v>
    </nc>
  </rcc>
  <rcc rId="18693" sId="5">
    <nc r="E141">
      <v>39795</v>
    </nc>
  </rcc>
  <rcc rId="18694" sId="5">
    <nc r="E142">
      <v>18045</v>
    </nc>
  </rcc>
  <rcc rId="18695" sId="5">
    <nc r="E143">
      <v>8190</v>
    </nc>
  </rcc>
  <rcc rId="18696" sId="5">
    <nc r="E144">
      <v>25580</v>
    </nc>
  </rcc>
  <rcc rId="18697" sId="5">
    <nc r="E145">
      <v>40985</v>
    </nc>
  </rcc>
  <rcc rId="18698" sId="5">
    <nc r="E146">
      <v>54400</v>
    </nc>
  </rcc>
  <rcc rId="18699" sId="5">
    <nc r="E147">
      <v>9660</v>
    </nc>
  </rcc>
  <rcc rId="18700" sId="5">
    <nc r="E148">
      <v>11215</v>
    </nc>
  </rcc>
  <rcc rId="18701" sId="5">
    <nc r="E149">
      <v>27920</v>
    </nc>
  </rcc>
  <rcc rId="18702" sId="5">
    <nc r="E150">
      <v>12900</v>
    </nc>
  </rcc>
  <rcc rId="18703" sId="5">
    <nc r="E151">
      <v>39555</v>
    </nc>
  </rcc>
  <rcc rId="18704" sId="5">
    <nc r="E152">
      <v>38240</v>
    </nc>
  </rcc>
  <rcc rId="18705" sId="5">
    <nc r="E153">
      <v>43335</v>
    </nc>
  </rcc>
  <rcc rId="18706" sId="5">
    <nc r="E154">
      <v>22520</v>
    </nc>
  </rcc>
  <rcc rId="18707" sId="5">
    <nc r="E155">
      <v>1405</v>
    </nc>
  </rcc>
  <rcc rId="18708" sId="5">
    <nc r="E156">
      <v>28060</v>
    </nc>
  </rcc>
  <rcc rId="18709" sId="5">
    <nc r="E157">
      <v>73055</v>
    </nc>
  </rcc>
  <rcc rId="18710" sId="5">
    <nc r="E158">
      <v>23130</v>
    </nc>
  </rcc>
  <rcc rId="18711" sId="5">
    <nc r="E159">
      <v>35000</v>
    </nc>
  </rcc>
  <rcc rId="18712" sId="5">
    <nc r="E160">
      <v>3500</v>
    </nc>
  </rcc>
  <rcc rId="18713" sId="5">
    <nc r="E161">
      <v>7120</v>
    </nc>
  </rcc>
  <rcc rId="18714" sId="5">
    <nc r="E162">
      <v>11525</v>
    </nc>
  </rcc>
  <rcc rId="18715" sId="5">
    <nc r="E163">
      <v>91095</v>
    </nc>
  </rcc>
  <rcc rId="18716" sId="5">
    <nc r="E164">
      <v>70365</v>
    </nc>
  </rcc>
  <rcc rId="18717" sId="5">
    <nc r="E165">
      <v>18515</v>
    </nc>
  </rcc>
  <rcc rId="18718" sId="5">
    <nc r="E166">
      <v>46445</v>
    </nc>
  </rcc>
  <rcc rId="18719" sId="5">
    <nc r="E167">
      <v>28880</v>
    </nc>
  </rcc>
  <rcc rId="18720" sId="5">
    <nc r="E168">
      <v>22080</v>
    </nc>
  </rcc>
  <rcc rId="18721" sId="5">
    <nc r="E170">
      <v>375</v>
    </nc>
  </rcc>
  <rcc rId="18722" sId="5">
    <nc r="E171">
      <v>12670</v>
    </nc>
  </rcc>
  <rcc rId="18723" sId="5">
    <nc r="E172">
      <v>12220</v>
    </nc>
  </rcc>
  <rcc rId="18724" sId="5">
    <nc r="E173">
      <v>9640</v>
    </nc>
  </rcc>
  <rcc rId="18725" sId="5">
    <nc r="E174">
      <v>69080</v>
    </nc>
  </rcc>
  <rcc rId="18726" sId="5">
    <nc r="E175">
      <v>38840</v>
    </nc>
  </rcc>
  <rcc rId="18727" sId="5">
    <nc r="E176">
      <v>18040</v>
    </nc>
  </rcc>
  <rcc rId="18728" sId="5">
    <nc r="E177">
      <v>9270</v>
    </nc>
  </rcc>
  <rcc rId="18729" sId="5">
    <nc r="E178">
      <v>51225</v>
    </nc>
  </rcc>
  <rcc rId="18730" sId="5">
    <nc r="E179">
      <v>44335</v>
    </nc>
  </rcc>
  <rcc rId="18731" sId="5">
    <nc r="E180">
      <v>31095</v>
    </nc>
  </rcc>
  <rcc rId="18732" sId="5">
    <nc r="E181">
      <v>126455</v>
    </nc>
  </rcc>
  <rcc rId="18733" sId="5">
    <nc r="E182">
      <v>47290</v>
    </nc>
  </rcc>
  <rcc rId="18734" sId="5">
    <nc r="E183">
      <v>37800</v>
    </nc>
  </rcc>
  <rcc rId="18735" sId="5">
    <nc r="E184">
      <v>9030</v>
    </nc>
  </rcc>
  <rcc rId="18736" sId="5">
    <nc r="E185">
      <v>7990</v>
    </nc>
  </rcc>
  <rcc rId="18737" sId="5">
    <nc r="E186">
      <v>30500</v>
    </nc>
  </rcc>
  <rcc rId="18738" sId="5">
    <nc r="E187">
      <v>21810</v>
    </nc>
  </rcc>
  <rcc rId="18739" sId="5">
    <nc r="E188">
      <v>9545</v>
    </nc>
  </rcc>
  <rcc rId="18740" sId="5">
    <nc r="E189">
      <v>17160</v>
    </nc>
  </rcc>
  <rcc rId="18741" sId="5">
    <nc r="E190">
      <v>40125</v>
    </nc>
  </rcc>
  <rcc rId="18742" sId="5">
    <nc r="E191">
      <v>12355</v>
    </nc>
  </rcc>
  <rcc rId="18743" sId="5">
    <nc r="E192">
      <v>120555</v>
    </nc>
  </rcc>
  <rcc rId="18744" sId="5">
    <nc r="E193">
      <v>5595</v>
    </nc>
  </rcc>
  <rcc rId="18745" sId="5">
    <nc r="E194">
      <v>23250</v>
    </nc>
  </rcc>
  <rcc rId="18746" sId="5">
    <nc r="E195">
      <v>31415</v>
    </nc>
  </rcc>
  <rcc rId="18747" sId="5">
    <nc r="E196">
      <v>23635</v>
    </nc>
  </rcc>
  <rcc rId="18748" sId="5">
    <nc r="E197">
      <v>10225</v>
    </nc>
  </rcc>
  <rcc rId="18749" sId="5">
    <nc r="E198">
      <v>9175</v>
    </nc>
  </rcc>
  <rcc rId="18750" sId="5">
    <nc r="E199">
      <v>16875</v>
    </nc>
  </rcc>
  <rcc rId="18751" sId="5">
    <nc r="E200">
      <v>8895</v>
    </nc>
  </rcc>
  <rcc rId="18752" sId="5">
    <nc r="E201">
      <v>16685</v>
    </nc>
  </rcc>
  <rcc rId="18753" sId="5">
    <nc r="E202">
      <v>16175</v>
    </nc>
  </rcc>
  <rcc rId="18754" sId="5">
    <nc r="E203">
      <v>21715</v>
    </nc>
  </rcc>
  <rcc rId="18755" sId="5">
    <nc r="E204">
      <v>14480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6" sId="10" numFmtId="34">
    <oc r="C8">
      <v>2317.1</v>
    </oc>
    <nc r="C8">
      <v>2458.3000000000002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7" sId="6">
    <nc r="E34">
      <v>73204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E8:E15">
    <dxf>
      <fill>
        <patternFill>
          <bgColor theme="0"/>
        </patternFill>
      </fill>
    </dxf>
  </rfmt>
  <rcc rId="18758" sId="6">
    <nc r="E7">
      <v>8890</v>
    </nc>
  </rcc>
  <rcc rId="18759" sId="6">
    <nc r="E8">
      <v>14394</v>
    </nc>
  </rcc>
  <rcc rId="18760" sId="6">
    <nc r="E9">
      <v>314</v>
    </nc>
  </rcc>
  <rfmt sheetId="6" sqref="E9">
    <dxf>
      <fill>
        <patternFill>
          <bgColor theme="4" tint="0.79998168889431442"/>
        </patternFill>
      </fill>
    </dxf>
  </rfmt>
  <rcc rId="18761" sId="6">
    <nc r="E10">
      <v>37588</v>
    </nc>
  </rcc>
  <rcc rId="18762" sId="6">
    <nc r="E11">
      <v>39597</v>
    </nc>
  </rcc>
  <rcc rId="18763" sId="6">
    <nc r="E12">
      <v>23619</v>
    </nc>
  </rcc>
  <rcc rId="18764" sId="6">
    <nc r="E13">
      <v>1317</v>
    </nc>
  </rcc>
  <rfmt sheetId="6" sqref="E13:E14">
    <dxf>
      <fill>
        <patternFill>
          <bgColor theme="4" tint="0.79998168889431442"/>
        </patternFill>
      </fill>
    </dxf>
  </rfmt>
  <rcc rId="18765" sId="6">
    <nc r="E14">
      <v>1853</v>
    </nc>
  </rcc>
  <rcc rId="18766" sId="6">
    <nc r="E15">
      <v>10036</v>
    </nc>
  </rcc>
  <rcc rId="18767" sId="6">
    <nc r="E16">
      <v>658</v>
    </nc>
  </rcc>
  <rcc rId="18768" sId="6">
    <nc r="E21">
      <v>22807</v>
    </nc>
  </rcc>
  <rcc rId="18769" sId="6">
    <nc r="E22">
      <v>31968</v>
    </nc>
  </rcc>
  <rcc rId="18770" sId="6">
    <nc r="E23">
      <v>5201</v>
    </nc>
  </rcc>
  <rcc rId="18771" sId="6">
    <nc r="E24">
      <v>26050</v>
    </nc>
  </rcc>
  <rcc rId="18772" sId="6">
    <nc r="E25">
      <v>15727</v>
    </nc>
  </rcc>
  <rcc rId="18773" sId="6">
    <nc r="E29">
      <v>58402</v>
    </nc>
  </rcc>
  <rcc rId="18774" sId="6">
    <nc r="E30">
      <v>5529</v>
    </nc>
  </rcc>
  <rcc rId="18775" sId="6">
    <nc r="E31">
      <v>24180</v>
    </nc>
  </rcc>
  <rcc rId="18776" sId="6">
    <nc r="E32">
      <v>29919</v>
    </nc>
  </rcc>
  <rfmt sheetId="6" sqref="E33">
    <dxf>
      <fill>
        <patternFill>
          <bgColor theme="4" tint="0.79998168889431442"/>
        </patternFill>
      </fill>
    </dxf>
  </rfmt>
  <rcc rId="18777" sId="6">
    <nc r="E35">
      <v>1269</v>
    </nc>
  </rcc>
  <rcc rId="18778" sId="6">
    <nc r="E36">
      <v>8102</v>
    </nc>
  </rcc>
  <rcc rId="18779" sId="6">
    <oc r="G36">
      <v>8034</v>
    </oc>
    <nc r="G36">
      <v>8041</v>
    </nc>
  </rcc>
  <rcc rId="18780" sId="6">
    <nc r="E37">
      <v>24438</v>
    </nc>
  </rcc>
  <rcc rId="18781" sId="6">
    <nc r="E38">
      <v>1417</v>
    </nc>
  </rcc>
  <rcc rId="18782" sId="6">
    <nc r="E39">
      <v>19619</v>
    </nc>
  </rcc>
  <rcc rId="18783" sId="6">
    <nc r="E41">
      <v>564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84" sId="6">
    <nc r="E40">
      <v>40286</v>
    </nc>
  </rcc>
  <rcc rId="18785" sId="6">
    <nc r="E33">
      <v>21871</v>
    </nc>
  </rcc>
  <rcc rId="18786" sId="6">
    <nc r="E51">
      <v>49061</v>
    </nc>
  </rcc>
  <rcc rId="18787" sId="6">
    <nc r="E52">
      <v>72685</v>
    </nc>
  </rcc>
  <rcc rId="18788" sId="6">
    <nc r="E53">
      <v>32278</v>
    </nc>
  </rcc>
  <rcc rId="18789" sId="6">
    <nc r="E55">
      <v>9405</v>
    </nc>
  </rcc>
  <rcc rId="18790" sId="6">
    <nc r="E56">
      <v>22282</v>
    </nc>
  </rcc>
  <rcc rId="18791" sId="6">
    <nc r="H56">
      <v>22056</v>
    </nc>
  </rcc>
  <rcc rId="18792" sId="6">
    <nc r="E57">
      <v>4689</v>
    </nc>
  </rcc>
  <rcc rId="18793" sId="6">
    <nc r="E58">
      <v>10397</v>
    </nc>
  </rcc>
  <rcc rId="18794" sId="6">
    <nc r="E59">
      <v>16486</v>
    </nc>
  </rcc>
  <rcc rId="18795" sId="6">
    <nc r="E60">
      <v>18554</v>
    </nc>
  </rcc>
  <rcc rId="18796" sId="6">
    <nc r="E61">
      <v>23330</v>
    </nc>
  </rcc>
  <rcc rId="18797" sId="6">
    <nc r="E62">
      <v>26249</v>
    </nc>
  </rcc>
  <rcc rId="18798" sId="6">
    <nc r="E64">
      <v>40</v>
    </nc>
  </rcc>
  <rcc rId="18799" sId="6">
    <nc r="E65">
      <v>3545</v>
    </nc>
  </rcc>
  <rcc rId="18800" sId="6">
    <nc r="E66">
      <v>30433</v>
    </nc>
  </rcc>
  <rcc rId="18801" sId="6">
    <nc r="E69">
      <v>4235</v>
    </nc>
  </rcc>
  <rcc rId="18802" sId="6">
    <nc r="E78">
      <v>51334</v>
    </nc>
  </rcc>
  <rcc rId="18803" sId="6">
    <nc r="E79">
      <v>14015</v>
    </nc>
  </rcc>
  <rcc rId="18804" sId="6">
    <nc r="E80">
      <v>9319</v>
    </nc>
  </rcc>
  <rcc rId="18805" sId="6">
    <nc r="E81">
      <v>1756</v>
    </nc>
  </rcc>
  <rcc rId="18806" sId="6">
    <nc r="E83">
      <v>40225</v>
    </nc>
  </rcc>
  <rcc rId="18807" sId="6">
    <nc r="E84">
      <v>153637</v>
    </nc>
  </rcc>
  <rcc rId="18808" sId="6">
    <nc r="E85">
      <v>43750</v>
    </nc>
  </rcc>
  <rcc rId="18809" sId="6">
    <nc r="E86">
      <v>30380</v>
    </nc>
  </rcc>
  <rcc rId="18810" sId="6">
    <nc r="E87">
      <v>13960</v>
    </nc>
  </rcc>
  <rcc rId="18811" sId="6">
    <nc r="E88">
      <v>793</v>
    </nc>
  </rcc>
  <rcc rId="18812" sId="6">
    <nc r="E92">
      <v>26753</v>
    </nc>
  </rcc>
  <rcc rId="18813" sId="6">
    <nc r="E94">
      <v>72158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86:E87">
    <dxf>
      <fill>
        <patternFill>
          <bgColor theme="0"/>
        </patternFill>
      </fill>
    </dxf>
  </rfmt>
  <rfmt sheetId="6" sqref="E95">
    <dxf>
      <fill>
        <patternFill patternType="solid">
          <bgColor theme="4" tint="0.79998168889431442"/>
        </patternFill>
      </fill>
    </dxf>
  </rfmt>
  <rfmt sheetId="6" sqref="D69">
    <dxf>
      <fill>
        <patternFill>
          <bgColor theme="0"/>
        </patternFill>
      </fill>
    </dxf>
  </rfmt>
  <rfmt sheetId="6" sqref="D55">
    <dxf>
      <fill>
        <patternFill>
          <bgColor theme="0"/>
        </patternFill>
      </fill>
    </dxf>
  </rfmt>
  <rfmt sheetId="6" sqref="D60:E60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cc rId="18814" sId="13" numFmtId="4">
    <oc r="D8">
      <v>242390</v>
    </oc>
    <nc r="D8">
      <v>246465</v>
    </nc>
  </rcc>
  <rfmt sheetId="6" sqref="B95" start="0" length="2147483647">
    <dxf>
      <font>
        <b/>
      </font>
    </dxf>
  </rfmt>
  <rfmt sheetId="6" sqref="B94" start="0" length="2147483647">
    <dxf>
      <font>
        <b/>
      </font>
    </dxf>
  </rfmt>
  <rfmt sheetId="6" sqref="B92" start="0" length="2147483647">
    <dxf>
      <font>
        <b/>
      </font>
    </dxf>
  </rfmt>
  <rfmt sheetId="6" sqref="B92" start="0" length="2147483647">
    <dxf>
      <font>
        <b val="0"/>
      </font>
    </dxf>
  </rfmt>
  <rfmt sheetId="6" sqref="E86">
    <dxf>
      <fill>
        <patternFill>
          <bgColor theme="4" tint="0.79998168889431442"/>
        </patternFill>
      </fill>
    </dxf>
  </rfmt>
  <rcc rId="18815" sId="6">
    <nc r="E95">
      <v>11889</v>
    </nc>
  </rcc>
  <rfmt sheetId="6" sqref="E95">
    <dxf>
      <fill>
        <patternFill>
          <bgColor theme="0"/>
        </patternFill>
      </fill>
    </dxf>
  </rfmt>
  <rcc rId="18816" sId="6">
    <oc r="E86">
      <v>30380</v>
    </oc>
    <nc r="E86">
      <v>30880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17" sId="13" numFmtId="4">
    <oc r="D5">
      <v>109192.11</v>
    </oc>
    <nc r="D5">
      <v>599</v>
    </nc>
  </rcc>
  <rfmt sheetId="13" sqref="D5">
    <dxf>
      <numFmt numFmtId="172" formatCode="0.0"/>
    </dxf>
  </rfmt>
  <rcc rId="18818" sId="13">
    <oc r="E7">
      <f>1620-F7</f>
    </oc>
    <nc r="E7">
      <f>1660-F7</f>
    </nc>
  </rcc>
  <rcc rId="18819" sId="13">
    <oc r="F7">
      <f>153*3.23</f>
    </oc>
    <nc r="F7">
      <f>150*3.23</f>
    </nc>
  </rcc>
  <rcc rId="18820" sId="13">
    <oc r="F8">
      <f>153*4.33</f>
    </oc>
    <nc r="F8">
      <f>150*4.33</f>
    </nc>
  </rcc>
  <rcc rId="18821" sId="13">
    <oc r="E5">
      <f>175.07+8.07</f>
    </oc>
    <nc r="E5">
      <f>272.93+18.62</f>
    </nc>
  </rcc>
  <rcc rId="18822" sId="13">
    <oc r="G5">
      <v>307.02999999999997</v>
    </oc>
    <nc r="G5">
      <v>367.23</v>
    </nc>
  </rcc>
  <rcc rId="18823" sId="13" numFmtId="4">
    <oc r="E8">
      <f>3038-F8-506</f>
    </oc>
    <nc r="E8">
      <v>2202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33" sId="13" numFmtId="4">
    <oc r="E8">
      <v>2202</v>
    </oc>
    <nc r="E8">
      <v>1685</v>
    </nc>
  </rcc>
  <rcc rId="18834" sId="13">
    <oc r="E5">
      <f>272.93+18.62</f>
    </oc>
    <nc r="E5">
      <f>265.69+18.13</f>
    </nc>
  </rcc>
  <rcc rId="18835" sId="13">
    <oc r="G5">
      <v>367.23</v>
    </oc>
    <nc r="G5">
      <v>374.97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45" sId="9" numFmtId="34">
    <oc r="D31">
      <v>809.3</v>
    </oc>
    <nc r="D31">
      <v>923.7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7" sId="5">
    <oc r="C96" t="inlineStr">
      <is>
        <t>19364376-14</t>
      </is>
    </oc>
    <nc r="C96" t="inlineStr">
      <is>
        <t>46915828-22</t>
      </is>
    </nc>
  </rcc>
  <rcc rId="18178" sId="5">
    <oc r="D96">
      <v>15030</v>
    </oc>
    <nc r="D96">
      <v>0</v>
    </nc>
  </rcc>
  <rcc rId="18179" sId="6">
    <oc r="E1" t="inlineStr">
      <is>
        <t>Октябрь</t>
      </is>
    </oc>
    <nc r="E1" t="inlineStr">
      <is>
        <t>Ноябрь</t>
      </is>
    </nc>
  </rcc>
  <rcc rId="18180" sId="6" numFmtId="19">
    <oc r="D6">
      <v>44828</v>
    </oc>
    <nc r="D6">
      <v>44858</v>
    </nc>
  </rcc>
  <rcc rId="18181" sId="6" numFmtId="19">
    <oc r="E6">
      <v>44858</v>
    </oc>
    <nc r="E6">
      <v>44889</v>
    </nc>
  </rcc>
  <rcc rId="18182" sId="6">
    <oc r="D7">
      <v>8605</v>
    </oc>
    <nc r="D7">
      <v>8766</v>
    </nc>
  </rcc>
  <rcc rId="18183" sId="6">
    <oc r="D8">
      <v>13673</v>
    </oc>
    <nc r="D8">
      <v>14071</v>
    </nc>
  </rcc>
  <rfmt sheetId="6" sqref="D9" start="0" length="0">
    <dxf>
      <fill>
        <patternFill>
          <bgColor theme="4" tint="0.79998168889431442"/>
        </patternFill>
      </fill>
    </dxf>
  </rfmt>
  <rcc rId="18184" sId="6" odxf="1" dxf="1">
    <oc r="D10">
      <v>36251</v>
    </oc>
    <nc r="D10">
      <v>36756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8185" sId="6" odxf="1" dxf="1">
    <oc r="D11">
      <v>38310</v>
    </oc>
    <nc r="D11">
      <v>38906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8186" sId="6">
    <oc r="D12">
      <v>23173</v>
    </oc>
    <nc r="D12">
      <v>23432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8187" sId="6">
    <oc r="D16">
      <v>619</v>
    </oc>
    <nc r="D16">
      <v>639</v>
    </nc>
  </rcc>
  <rcc rId="18188" sId="6">
    <oc r="D17">
      <v>943</v>
    </oc>
    <nc r="D17">
      <v>981</v>
    </nc>
  </rcc>
  <rcc rId="18189" sId="6">
    <oc r="D20">
      <v>39899</v>
    </oc>
    <nc r="D20">
      <v>39949</v>
    </nc>
  </rcc>
  <rcc rId="18190" sId="6">
    <oc r="D21">
      <v>22024</v>
    </oc>
    <nc r="D21">
      <v>22420</v>
    </nc>
  </rcc>
  <rcc rId="18191" sId="6">
    <oc r="D23">
      <v>4968</v>
    </oc>
    <nc r="D23">
      <v>5082</v>
    </nc>
  </rcc>
  <rcc rId="18192" sId="6">
    <oc r="D24">
      <v>25850</v>
    </oc>
    <nc r="D24">
      <v>25950</v>
    </nc>
  </rcc>
  <rcc rId="18193" sId="6">
    <oc r="D25">
      <v>15587</v>
    </oc>
    <nc r="D25">
      <v>15681</v>
    </nc>
  </rcc>
  <rcc rId="18194" sId="6">
    <oc r="D29">
      <v>57241</v>
    </oc>
    <nc r="D29">
      <v>57999</v>
    </nc>
  </rcc>
  <rcc rId="18195" sId="6">
    <oc r="D30">
      <v>5338</v>
    </oc>
    <nc r="D30">
      <v>5430</v>
    </nc>
  </rcc>
  <rcc rId="18196" sId="6">
    <oc r="D31">
      <v>22758</v>
    </oc>
    <nc r="D31">
      <v>23758</v>
    </nc>
  </rcc>
  <rcc rId="18197" sId="6">
    <oc r="D32">
      <v>28845</v>
    </oc>
    <nc r="D32">
      <v>29377</v>
    </nc>
  </rcc>
  <rcc rId="18198" sId="6">
    <oc r="D33">
      <v>20683</v>
    </oc>
    <nc r="D33">
      <v>21263</v>
    </nc>
  </rcc>
  <rcc rId="18199" sId="6">
    <oc r="D34">
      <v>70900</v>
    </oc>
    <nc r="D34">
      <v>71938</v>
    </nc>
  </rcc>
  <rfmt sheetId="6" sqref="D35" start="0" length="0">
    <dxf>
      <fill>
        <patternFill>
          <bgColor theme="4" tint="0.79998168889431442"/>
        </patternFill>
      </fill>
    </dxf>
  </rfmt>
  <rcc rId="18200" sId="6">
    <oc r="D37">
      <v>23956</v>
    </oc>
    <nc r="D37">
      <v>24190</v>
    </nc>
  </rcc>
  <rcc rId="18201" sId="6">
    <oc r="D39">
      <v>19471</v>
    </oc>
    <nc r="D39">
      <v>19545</v>
    </nc>
  </rcc>
  <rcc rId="18202" sId="6">
    <oc r="D40">
      <v>40131</v>
    </oc>
    <nc r="D40">
      <v>40207</v>
    </nc>
  </rcc>
  <rcc rId="18203" sId="6">
    <oc r="D41">
      <v>536</v>
    </oc>
    <nc r="D41">
      <v>551</v>
    </nc>
  </rcc>
  <rcc rId="18204" sId="6">
    <oc r="E7">
      <v>8766</v>
    </oc>
    <nc r="E7"/>
  </rcc>
  <rcc rId="18205" sId="6">
    <oc r="E8">
      <v>14071</v>
    </oc>
    <nc r="E8"/>
  </rcc>
  <rcc rId="18206" sId="6">
    <oc r="E9">
      <v>314</v>
    </oc>
    <nc r="E9"/>
  </rcc>
  <rcc rId="18207" sId="6">
    <oc r="E10">
      <v>36756</v>
    </oc>
    <nc r="E10"/>
  </rcc>
  <rcc rId="18208" sId="6">
    <oc r="E11">
      <v>38906</v>
    </oc>
    <nc r="E11"/>
  </rcc>
  <rcc rId="18209" sId="6">
    <oc r="E12">
      <v>23432</v>
    </oc>
    <nc r="E12"/>
  </rcc>
  <rcc rId="18210" sId="6">
    <oc r="E13">
      <v>1317</v>
    </oc>
    <nc r="E13"/>
  </rcc>
  <rcc rId="18211" sId="6">
    <oc r="E14">
      <v>1853</v>
    </oc>
    <nc r="E14"/>
  </rcc>
  <rcc rId="18212" sId="6">
    <oc r="E15">
      <v>10036</v>
    </oc>
    <nc r="E15"/>
  </rcc>
  <rcc rId="18213" sId="6">
    <oc r="E16">
      <v>639</v>
    </oc>
    <nc r="E16"/>
  </rcc>
  <rcc rId="18214" sId="6">
    <oc r="E17">
      <v>981</v>
    </oc>
    <nc r="E17"/>
  </rcc>
  <rcc rId="18215" sId="6">
    <oc r="E20">
      <v>39949</v>
    </oc>
    <nc r="E20"/>
  </rcc>
  <rcc rId="18216" sId="6">
    <oc r="E21">
      <v>22420</v>
    </oc>
    <nc r="E21"/>
  </rcc>
  <rcc rId="18217" sId="6">
    <oc r="E22">
      <v>31968</v>
    </oc>
    <nc r="E22"/>
  </rcc>
  <rcc rId="18218" sId="6">
    <oc r="E23">
      <v>5082</v>
    </oc>
    <nc r="E23"/>
  </rcc>
  <rcc rId="18219" sId="6">
    <oc r="E24">
      <v>25950</v>
    </oc>
    <nc r="E24"/>
  </rcc>
  <rcc rId="18220" sId="6">
    <oc r="E25">
      <v>15681</v>
    </oc>
    <nc r="E25"/>
  </rcc>
  <rcc rId="18221" sId="6">
    <oc r="E26">
      <v>24624</v>
    </oc>
    <nc r="E26"/>
  </rcc>
  <rcc rId="18222" sId="6">
    <oc r="E29">
      <v>57999</v>
    </oc>
    <nc r="E29"/>
  </rcc>
  <rcc rId="18223" sId="6">
    <oc r="E30">
      <v>5430</v>
    </oc>
    <nc r="E30"/>
  </rcc>
  <rcc rId="18224" sId="6">
    <oc r="E31">
      <v>23758</v>
    </oc>
    <nc r="E31"/>
  </rcc>
  <rcc rId="18225" sId="6">
    <oc r="E32">
      <v>29377</v>
    </oc>
    <nc r="E32"/>
  </rcc>
  <rcc rId="18226" sId="6">
    <oc r="E33">
      <v>21263</v>
    </oc>
    <nc r="E33"/>
  </rcc>
  <rcc rId="18227" sId="6">
    <oc r="E34">
      <v>71938</v>
    </oc>
    <nc r="E34"/>
  </rcc>
  <rcc rId="18228" sId="6">
    <oc r="E35">
      <v>1269</v>
    </oc>
    <nc r="E35"/>
  </rcc>
  <rcc rId="18229" sId="6">
    <oc r="E36">
      <v>8102</v>
    </oc>
    <nc r="E36"/>
  </rcc>
  <rcc rId="18230" sId="6">
    <oc r="E37">
      <v>24190</v>
    </oc>
    <nc r="E37"/>
  </rcc>
  <rcc rId="18231" sId="6">
    <oc r="E38">
      <v>1417</v>
    </oc>
    <nc r="E38"/>
  </rcc>
  <rcc rId="18232" sId="6">
    <oc r="E39">
      <v>19545</v>
    </oc>
    <nc r="E39"/>
  </rcc>
  <rcc rId="18233" sId="6">
    <oc r="E40">
      <v>40207</v>
    </oc>
    <nc r="E40"/>
  </rcc>
  <rcc rId="18234" sId="6">
    <oc r="E41">
      <v>551</v>
    </oc>
    <nc r="E41"/>
  </rcc>
  <rcc rId="18235" sId="6">
    <oc r="D51">
      <v>47490</v>
    </oc>
    <nc r="D51">
      <v>48167</v>
    </nc>
  </rcc>
  <rcc rId="18236" sId="6">
    <oc r="D52">
      <v>70897</v>
    </oc>
    <nc r="D52">
      <v>71766</v>
    </nc>
  </rcc>
  <rcc rId="18237" sId="6" odxf="1" dxf="1">
    <oc r="D53">
      <v>29460</v>
    </oc>
    <nc r="D53">
      <v>30997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8238" sId="6">
    <oc r="D57">
      <v>4437</v>
    </oc>
    <nc r="D57">
      <v>4593</v>
    </nc>
  </rcc>
  <rcc rId="18239" sId="6">
    <oc r="D58">
      <v>9374</v>
    </oc>
    <nc r="D58">
      <v>9901</v>
    </nc>
  </rcc>
  <rcc rId="18240" sId="6">
    <oc r="D59">
      <v>15467</v>
    </oc>
    <nc r="D59">
      <v>15778</v>
    </nc>
  </rcc>
  <rfmt sheetId="6" sqref="D60" start="0" length="0">
    <dxf>
      <fill>
        <patternFill>
          <bgColor theme="4" tint="0.79998168889431442"/>
        </patternFill>
      </fill>
    </dxf>
  </rfmt>
  <rcc rId="18241" sId="6">
    <oc r="D61">
      <v>22298</v>
    </oc>
    <nc r="D61">
      <v>22640</v>
    </nc>
  </rcc>
  <rcc rId="18242" sId="6">
    <oc r="D62">
      <v>25675</v>
    </oc>
    <nc r="D62">
      <v>25957</v>
    </nc>
  </rcc>
  <rcc rId="18243" sId="6">
    <oc r="D63">
      <v>45567</v>
    </oc>
    <nc r="D63">
      <v>47054</v>
    </nc>
  </rcc>
  <rcc rId="18244" sId="6">
    <oc r="D65">
      <v>1275</v>
    </oc>
    <nc r="D65">
      <v>2447</v>
    </nc>
  </rcc>
  <rcc rId="18245" sId="6">
    <oc r="D66">
      <v>29586</v>
    </oc>
    <nc r="D66">
      <v>30030</v>
    </nc>
  </rcc>
  <rcc rId="18246" sId="6">
    <oc r="D67">
      <v>77246</v>
    </oc>
    <nc r="D67">
      <v>78950</v>
    </nc>
  </rcc>
  <rcc rId="18247" sId="6">
    <oc r="D68">
      <v>12220</v>
    </oc>
    <nc r="D68">
      <v>12336</v>
    </nc>
  </rcc>
  <rcc rId="18248" sId="6" odxf="1" dxf="1">
    <oc r="D69">
      <v>4150</v>
    </oc>
    <nc r="D69">
      <v>4185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8249" sId="6">
    <oc r="E51">
      <v>48167</v>
    </oc>
    <nc r="E51"/>
  </rcc>
  <rcc rId="18250" sId="6">
    <oc r="E52">
      <v>71766</v>
    </oc>
    <nc r="E52"/>
  </rcc>
  <rcc rId="18251" sId="6">
    <oc r="E53">
      <v>30997</v>
    </oc>
    <nc r="E53"/>
  </rcc>
  <rcc rId="18252" sId="6">
    <oc r="E55">
      <v>9405</v>
    </oc>
    <nc r="E55"/>
  </rcc>
  <rcc rId="18253" sId="6">
    <oc r="E56">
      <v>22282</v>
    </oc>
    <nc r="E56"/>
  </rcc>
  <rcc rId="18254" sId="6">
    <oc r="E57">
      <v>4593</v>
    </oc>
    <nc r="E57"/>
  </rcc>
  <rcc rId="18255" sId="6">
    <oc r="E58">
      <v>9901</v>
    </oc>
    <nc r="E58"/>
  </rcc>
  <rcc rId="18256" sId="6">
    <oc r="E59">
      <v>15778</v>
    </oc>
    <nc r="E59"/>
  </rcc>
  <rcc rId="18257" sId="6">
    <oc r="E60">
      <v>17880</v>
    </oc>
    <nc r="E60"/>
  </rcc>
  <rcc rId="18258" sId="6">
    <oc r="E61">
      <v>22640</v>
    </oc>
    <nc r="E61"/>
  </rcc>
  <rcc rId="18259" sId="6">
    <oc r="E62">
      <v>25957</v>
    </oc>
    <nc r="E62"/>
  </rcc>
  <rcc rId="18260" sId="6">
    <oc r="E63">
      <v>47054</v>
    </oc>
    <nc r="E63"/>
  </rcc>
  <rcc rId="18261" sId="6">
    <oc r="E64">
      <v>40</v>
    </oc>
    <nc r="E64"/>
  </rcc>
  <rcc rId="18262" sId="6">
    <oc r="E65">
      <v>2447</v>
    </oc>
    <nc r="E65"/>
  </rcc>
  <rcc rId="18263" sId="6">
    <oc r="E66">
      <v>30030</v>
    </oc>
    <nc r="E66"/>
  </rcc>
  <rcc rId="18264" sId="6">
    <oc r="E67">
      <v>78950</v>
    </oc>
    <nc r="E67"/>
  </rcc>
  <rcc rId="18265" sId="6">
    <oc r="E68">
      <v>12336</v>
    </oc>
    <nc r="E68"/>
  </rcc>
  <rcc rId="18266" sId="6">
    <oc r="E69">
      <v>4185</v>
    </oc>
    <nc r="E69"/>
  </rcc>
  <rcc rId="18267" sId="6">
    <oc r="D78">
      <v>50458</v>
    </oc>
    <nc r="D78">
      <v>50917</v>
    </nc>
  </rcc>
  <rcc rId="18268" sId="6">
    <oc r="D79">
      <v>13720</v>
    </oc>
    <nc r="D79">
      <v>13851</v>
    </nc>
  </rcc>
  <rcc rId="18269" sId="6">
    <oc r="D80">
      <v>9060</v>
    </oc>
    <nc r="D80">
      <v>9182</v>
    </nc>
  </rcc>
  <rcc rId="18270" sId="6">
    <oc r="D81">
      <v>1702</v>
    </oc>
    <nc r="D81">
      <v>1729</v>
    </nc>
  </rcc>
  <rcc rId="18271" sId="6">
    <oc r="E78">
      <v>50917</v>
    </oc>
    <nc r="E78"/>
  </rcc>
  <rcc rId="18272" sId="6">
    <oc r="E79">
      <v>13851</v>
    </oc>
    <nc r="E79"/>
  </rcc>
  <rcc rId="18273" sId="6">
    <oc r="E80">
      <v>9182</v>
    </oc>
    <nc r="E80"/>
  </rcc>
  <rcc rId="18274" sId="6">
    <oc r="E81">
      <v>1729</v>
    </oc>
    <nc r="E81"/>
  </rcc>
  <rcc rId="18275" sId="6">
    <oc r="D83">
      <v>39080</v>
    </oc>
    <nc r="D83">
      <v>39622</v>
    </nc>
  </rcc>
  <rcc rId="18276" sId="6">
    <oc r="D84">
      <v>148552</v>
    </oc>
    <nc r="D84">
      <v>150756</v>
    </nc>
  </rcc>
  <rcc rId="18277" sId="6">
    <oc r="D85">
      <v>42590</v>
    </oc>
    <nc r="D85">
      <v>43152</v>
    </nc>
  </rcc>
  <rcc rId="18278" sId="6" odxf="1" dxf="1">
    <oc r="D86">
      <v>29557</v>
    </oc>
    <nc r="D86">
      <v>30380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6" sqref="D87" start="0" length="0">
    <dxf>
      <fill>
        <patternFill>
          <bgColor theme="4" tint="0.79998168889431442"/>
        </patternFill>
      </fill>
    </dxf>
  </rfmt>
  <rcc rId="18279" sId="6">
    <oc r="D88">
      <v>749</v>
    </oc>
    <nc r="D88">
      <v>771</v>
    </nc>
  </rcc>
  <rcc rId="18280" sId="6">
    <oc r="D94">
      <v>71196</v>
    </oc>
    <nc r="D94">
      <v>71654</v>
    </nc>
  </rcc>
  <rcc rId="18281" sId="6">
    <oc r="D95">
      <v>10557</v>
    </oc>
    <nc r="D95">
      <v>11231</v>
    </nc>
  </rcc>
  <rcc rId="18282" sId="6">
    <oc r="E83">
      <v>39622</v>
    </oc>
    <nc r="E83"/>
  </rcc>
  <rcc rId="18283" sId="6">
    <oc r="E84">
      <v>150756</v>
    </oc>
    <nc r="E84"/>
  </rcc>
  <rcc rId="18284" sId="6">
    <oc r="E85">
      <v>43152</v>
    </oc>
    <nc r="E85"/>
  </rcc>
  <rcc rId="18285" sId="6">
    <oc r="E86">
      <v>30380</v>
    </oc>
    <nc r="E86"/>
  </rcc>
  <rcc rId="18286" sId="6">
    <oc r="E87">
      <v>12823</v>
    </oc>
    <nc r="E87"/>
  </rcc>
  <rcc rId="18287" sId="6">
    <oc r="E88">
      <v>771</v>
    </oc>
    <nc r="E88"/>
  </rcc>
  <rcc rId="18288" sId="6">
    <oc r="E92">
      <v>26753</v>
    </oc>
    <nc r="E92"/>
  </rcc>
  <rcc rId="18289" sId="6">
    <oc r="E94">
      <v>71654</v>
    </oc>
    <nc r="E94"/>
  </rcc>
  <rcc rId="18290" sId="6">
    <oc r="E95">
      <v>11231</v>
    </oc>
    <nc r="E95"/>
  </rcc>
  <rcc rId="18291" sId="7">
    <oc r="C13" t="inlineStr">
      <is>
        <t>Октябрь 2022г.</t>
      </is>
    </oc>
    <nc r="C13" t="inlineStr">
      <is>
        <t>Ноябрь 2022г.</t>
      </is>
    </nc>
  </rcc>
  <rcc rId="18292" sId="8">
    <oc r="C13" t="inlineStr">
      <is>
        <t>Октябрь 2022г.</t>
      </is>
    </oc>
    <nc r="C13" t="inlineStr">
      <is>
        <t>Ноябрь 2022г.</t>
      </is>
    </nc>
  </rcc>
  <rcc rId="18293" sId="9">
    <oc r="C7" t="inlineStr">
      <is>
        <t>Октябрь 2022г.</t>
      </is>
    </oc>
    <nc r="C7" t="inlineStr">
      <is>
        <t>Ноябрь 2022г.</t>
      </is>
    </nc>
  </rcc>
  <rcc rId="18294" sId="10">
    <oc r="A2" t="inlineStr">
      <is>
        <t>Октябрь 2022 года</t>
      </is>
    </oc>
    <nc r="A2" t="inlineStr">
      <is>
        <t>Ноябрь 2022 года</t>
      </is>
    </nc>
  </rcc>
  <rcc rId="18295" sId="13">
    <oc r="A1" t="inlineStr">
      <is>
        <t>СПРАВОЧНАЯ ИНФОРМАЦИЯ потребление коммунальных услуг в здании по адресу г.Химки, ул.Лавочкина, д.13 октябрь 2022г.</t>
      </is>
    </oc>
    <nc r="A1" t="inlineStr">
      <is>
        <t>СПРАВОЧНАЯ ИНФОРМАЦИЯ потребление коммунальных услуг в здании по адресу г.Химки, ул.Лавочкина, д.13 ноябрь 2022г.</t>
      </is>
    </nc>
  </rcc>
  <rcmt sheetId="6" cell="D69" guid="{B05BD4A9-DF20-413A-A93D-FF266558066C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55" sId="1">
    <oc r="A2" t="inlineStr">
      <is>
        <t>по потреблению электроэнергии за период с  24.10.2022г. по  22.11.2022г.</t>
      </is>
    </oc>
    <nc r="A2" t="inlineStr">
      <is>
        <t>по потреблению электроэнергии за период с  23.11.2022г. по  19.12.2022г.</t>
      </is>
    </nc>
  </rcc>
  <rcc rId="18856" sId="1">
    <oc r="C8">
      <v>6499</v>
    </oc>
    <nc r="C8">
      <v>6579</v>
    </nc>
  </rcc>
  <rcc rId="18857" sId="1">
    <oc r="C9">
      <v>2658</v>
    </oc>
    <nc r="C9">
      <v>2701</v>
    </nc>
  </rcc>
  <rcc rId="18858" sId="1">
    <oc r="C10">
      <v>12974</v>
    </oc>
    <nc r="C10">
      <v>13201</v>
    </nc>
  </rcc>
  <rcc rId="18859" sId="1">
    <oc r="C11">
      <v>16902</v>
    </oc>
    <nc r="C11">
      <v>17227</v>
    </nc>
  </rcc>
  <rcc rId="18860" sId="1">
    <oc r="C12">
      <v>6948</v>
    </oc>
    <nc r="C12">
      <v>7055</v>
    </nc>
  </rcc>
  <rcc rId="18861" sId="1">
    <oc r="D8">
      <v>6579</v>
    </oc>
    <nc r="D8"/>
  </rcc>
  <rcc rId="18862" sId="1">
    <oc r="D9">
      <v>2701</v>
    </oc>
    <nc r="D9"/>
  </rcc>
  <rcc rId="18863" sId="1">
    <oc r="D10">
      <v>13201</v>
    </oc>
    <nc r="D10"/>
  </rcc>
  <rcc rId="18864" sId="1">
    <oc r="D11">
      <v>17227</v>
    </oc>
    <nc r="D11"/>
  </rcc>
  <rcc rId="18865" sId="1">
    <oc r="D12">
      <v>7055</v>
    </oc>
    <nc r="D12"/>
  </rcc>
  <rcc rId="18866" sId="1">
    <oc r="C14">
      <v>6396</v>
    </oc>
    <nc r="C14">
      <v>6475</v>
    </nc>
  </rcc>
  <rcc rId="18867" sId="1">
    <oc r="C15">
      <v>4612</v>
    </oc>
    <nc r="C15">
      <v>4661</v>
    </nc>
  </rcc>
  <rcc rId="18868" sId="1">
    <oc r="C16">
      <v>3686</v>
    </oc>
    <nc r="C16">
      <v>3764</v>
    </nc>
  </rcc>
  <rcc rId="18869" sId="1">
    <oc r="C17">
      <v>6669</v>
    </oc>
    <nc r="C17">
      <v>6800</v>
    </nc>
  </rcc>
  <rcc rId="18870" sId="1">
    <oc r="C18">
      <v>5762</v>
    </oc>
    <nc r="C18">
      <v>5792</v>
    </nc>
  </rcc>
  <rcc rId="18871" sId="1">
    <oc r="D14">
      <v>6475</v>
    </oc>
    <nc r="D14"/>
  </rcc>
  <rcc rId="18872" sId="1">
    <oc r="D15">
      <v>4661</v>
    </oc>
    <nc r="D15"/>
  </rcc>
  <rcc rId="18873" sId="1">
    <oc r="D16">
      <v>3764</v>
    </oc>
    <nc r="D16"/>
  </rcc>
  <rcc rId="18874" sId="1">
    <oc r="D17">
      <v>6800</v>
    </oc>
    <nc r="D17"/>
  </rcc>
  <rcc rId="18875" sId="1">
    <oc r="D18">
      <v>5792</v>
    </oc>
    <nc r="D18"/>
  </rcc>
  <rcc rId="18876" sId="1">
    <oc r="C20">
      <v>10800</v>
    </oc>
    <nc r="C20">
      <v>10937</v>
    </nc>
  </rcc>
  <rcc rId="18877" sId="1">
    <oc r="C21">
      <v>3020</v>
    </oc>
    <nc r="C21">
      <v>3061</v>
    </nc>
  </rcc>
  <rcc rId="18878" sId="1">
    <oc r="C22">
      <v>9155</v>
    </oc>
    <nc r="C22">
      <v>9349</v>
    </nc>
  </rcc>
  <rcc rId="18879" sId="1">
    <oc r="C23">
      <v>11220</v>
    </oc>
    <nc r="C23">
      <v>11435</v>
    </nc>
  </rcc>
  <rcc rId="18880" sId="1">
    <oc r="C24">
      <v>12267</v>
    </oc>
    <nc r="C24">
      <v>12434</v>
    </nc>
  </rcc>
  <rcc rId="18881" sId="1">
    <oc r="D20">
      <v>10937</v>
    </oc>
    <nc r="D20"/>
  </rcc>
  <rcc rId="18882" sId="1">
    <oc r="D21">
      <v>3061</v>
    </oc>
    <nc r="D21"/>
  </rcc>
  <rcc rId="18883" sId="1">
    <oc r="D22">
      <v>9349</v>
    </oc>
    <nc r="D22"/>
  </rcc>
  <rcc rId="18884" sId="1">
    <oc r="D23">
      <v>11435</v>
    </oc>
    <nc r="D23"/>
  </rcc>
  <rcc rId="18885" sId="1">
    <oc r="D24">
      <v>12434</v>
    </oc>
    <nc r="D24"/>
  </rcc>
  <rcc rId="18886" sId="1">
    <oc r="C40">
      <v>3650</v>
    </oc>
    <nc r="C40">
      <v>3716</v>
    </nc>
  </rcc>
  <rcc rId="18887" sId="1">
    <oc r="C41">
      <v>3421</v>
    </oc>
    <nc r="C41">
      <v>3480</v>
    </nc>
  </rcc>
  <rcc rId="18888" sId="1">
    <oc r="C43">
      <v>16332</v>
    </oc>
    <nc r="C43">
      <v>16953</v>
    </nc>
  </rcc>
  <rcc rId="18889" sId="1">
    <oc r="C44">
      <v>12020</v>
    </oc>
    <nc r="C44">
      <v>12273</v>
    </nc>
  </rcc>
  <rfmt sheetId="1" sqref="C45" start="0" length="0">
    <dxf/>
  </rfmt>
  <rcc rId="18890" sId="1">
    <oc r="C46">
      <v>14142</v>
    </oc>
    <nc r="C46">
      <v>14299</v>
    </nc>
  </rcc>
  <rcc rId="18891" sId="1">
    <oc r="C47">
      <v>2289</v>
    </oc>
    <nc r="C47">
      <v>2324</v>
    </nc>
  </rcc>
  <rcc rId="18892" sId="1">
    <oc r="C48">
      <v>25138</v>
    </oc>
    <nc r="C48">
      <v>25575</v>
    </nc>
  </rcc>
  <rcc rId="18893" sId="1">
    <oc r="C49">
      <v>20928</v>
    </oc>
    <nc r="C49">
      <v>21253</v>
    </nc>
  </rcc>
  <rcc rId="18894" sId="1">
    <oc r="C50">
      <v>9516</v>
    </oc>
    <nc r="C50">
      <v>9678</v>
    </nc>
  </rcc>
  <rcc rId="18895" sId="1">
    <oc r="D40">
      <v>3716</v>
    </oc>
    <nc r="D40"/>
  </rcc>
  <rcc rId="18896" sId="1">
    <oc r="D41">
      <v>3480</v>
    </oc>
    <nc r="D41"/>
  </rcc>
  <rcc rId="18897" sId="1">
    <oc r="D43">
      <v>16953</v>
    </oc>
    <nc r="D43"/>
  </rcc>
  <rcc rId="18898" sId="1">
    <oc r="D44">
      <v>12273</v>
    </oc>
    <nc r="D44"/>
  </rcc>
  <rcc rId="18899" sId="1">
    <oc r="D46">
      <v>14299</v>
    </oc>
    <nc r="D46"/>
  </rcc>
  <rcc rId="18900" sId="1">
    <oc r="D47">
      <v>2324</v>
    </oc>
    <nc r="D47"/>
  </rcc>
  <rcc rId="18901" sId="1">
    <oc r="D48">
      <v>25575</v>
    </oc>
    <nc r="D48"/>
  </rcc>
  <rcc rId="18902" sId="1">
    <oc r="D49">
      <v>21253</v>
    </oc>
    <nc r="D49"/>
  </rcc>
  <rcc rId="18903" sId="1">
    <oc r="D50">
      <v>9678</v>
    </oc>
    <nc r="D50"/>
  </rcc>
  <rcc rId="18904" sId="1">
    <oc r="C56">
      <v>11002</v>
    </oc>
    <nc r="C56">
      <v>11222</v>
    </nc>
  </rcc>
  <rcc rId="18905" sId="1">
    <oc r="C57">
      <v>6415</v>
    </oc>
    <nc r="C57">
      <v>6501</v>
    </nc>
  </rcc>
  <rcc rId="18906" sId="1">
    <oc r="C58">
      <v>1305</v>
    </oc>
    <nc r="C58">
      <v>1322</v>
    </nc>
  </rcc>
  <rcc rId="18907" sId="1">
    <oc r="D56">
      <v>11222</v>
    </oc>
    <nc r="D56"/>
  </rcc>
  <rcc rId="18908" sId="1">
    <oc r="D57">
      <v>6501</v>
    </oc>
    <nc r="D57"/>
  </rcc>
  <rcc rId="18909" sId="1">
    <oc r="D58">
      <v>1322</v>
    </oc>
    <nc r="D58"/>
  </rcc>
  <rcc rId="18910" sId="2">
    <oc r="E2" t="inlineStr">
      <is>
        <t>Ноябрь</t>
      </is>
    </oc>
    <nc r="E2" t="inlineStr">
      <is>
        <t>Декабрь</t>
      </is>
    </nc>
  </rcc>
  <rcc rId="18911" sId="2">
    <oc r="D6">
      <v>700</v>
    </oc>
    <nc r="D6">
      <v>835</v>
    </nc>
  </rcc>
  <rcc rId="18912" sId="2">
    <oc r="D7">
      <v>21855</v>
    </oc>
    <nc r="D7">
      <v>22075</v>
    </nc>
  </rcc>
  <rcc rId="18913" sId="2">
    <oc r="D8">
      <v>19040</v>
    </oc>
    <nc r="D8">
      <v>19180</v>
    </nc>
  </rcc>
  <rcc rId="18914" sId="2">
    <oc r="D9">
      <v>22810</v>
    </oc>
    <nc r="D9">
      <v>23005</v>
    </nc>
  </rcc>
  <rcc rId="18915" sId="2">
    <oc r="D10">
      <v>105945</v>
    </oc>
    <nc r="D10">
      <v>106000</v>
    </nc>
  </rcc>
  <rcc rId="18916" sId="2">
    <oc r="D11">
      <v>25460</v>
    </oc>
    <nc r="D11">
      <v>25650</v>
    </nc>
  </rcc>
  <rcc rId="18917" sId="2">
    <oc r="D12">
      <v>19540</v>
    </oc>
    <nc r="D12">
      <v>19655</v>
    </nc>
  </rcc>
  <rcc rId="18918" sId="2">
    <oc r="D13">
      <v>25375</v>
    </oc>
    <nc r="D13">
      <v>26040</v>
    </nc>
  </rcc>
  <rcc rId="18919" sId="2">
    <oc r="D14">
      <v>19845</v>
    </oc>
    <nc r="D14">
      <v>20065</v>
    </nc>
  </rcc>
  <rcc rId="18920" sId="2">
    <oc r="D15">
      <v>38260</v>
    </oc>
    <nc r="D15">
      <v>38425</v>
    </nc>
  </rcc>
  <rcc rId="18921" sId="2">
    <oc r="D16">
      <v>43115</v>
    </oc>
    <nc r="D16">
      <v>43165</v>
    </nc>
  </rcc>
  <rcc rId="18922" sId="2">
    <oc r="D17">
      <v>30755</v>
    </oc>
    <nc r="D17">
      <v>31165</v>
    </nc>
  </rcc>
  <rcc rId="18923" sId="2">
    <oc r="D18">
      <v>14750</v>
    </oc>
    <nc r="D18">
      <v>14955</v>
    </nc>
  </rcc>
  <rcc rId="18924" sId="2">
    <oc r="D19">
      <v>2055</v>
    </oc>
    <nc r="D19">
      <v>2095</v>
    </nc>
  </rcc>
  <rcc rId="18925" sId="2">
    <oc r="D20">
      <v>1640</v>
    </oc>
    <nc r="D20">
      <v>1745</v>
    </nc>
  </rcc>
  <rcc rId="18926" sId="2">
    <oc r="D21">
      <v>24610</v>
    </oc>
    <nc r="D21">
      <v>25115</v>
    </nc>
  </rcc>
  <rcc rId="18927" sId="2">
    <oc r="D22">
      <v>5750</v>
    </oc>
    <nc r="D22">
      <v>5935</v>
    </nc>
  </rcc>
  <rcc rId="18928" sId="2">
    <oc r="D23">
      <v>5</v>
    </oc>
    <nc r="D23">
      <v>10</v>
    </nc>
  </rcc>
  <rcc rId="18929" sId="2">
    <oc r="D24">
      <v>6285</v>
    </oc>
    <nc r="D24">
      <v>6540</v>
    </nc>
  </rcc>
  <rcc rId="18930" sId="2">
    <oc r="D25">
      <v>13005</v>
    </oc>
    <nc r="D25">
      <v>13175</v>
    </nc>
  </rcc>
  <rcc rId="18931" sId="2">
    <oc r="D26">
      <v>11415</v>
    </oc>
    <nc r="D26">
      <v>11645</v>
    </nc>
  </rcc>
  <rcc rId="18932" sId="2">
    <oc r="D27">
      <v>48320</v>
    </oc>
    <nc r="D27">
      <v>48520</v>
    </nc>
  </rcc>
  <rcc rId="18933" sId="2">
    <oc r="D28">
      <v>11110</v>
    </oc>
    <nc r="D28">
      <v>11215</v>
    </nc>
  </rcc>
  <rcc rId="18934" sId="2">
    <oc r="D29">
      <v>50895</v>
    </oc>
    <nc r="D29">
      <v>52890</v>
    </nc>
  </rcc>
  <rcc rId="18935" sId="2">
    <oc r="D30">
      <v>6595</v>
    </oc>
    <nc r="D30">
      <v>6785</v>
    </nc>
  </rcc>
  <rcc rId="18936" sId="2">
    <oc r="D31">
      <v>2140</v>
    </oc>
    <nc r="D31">
      <v>2185</v>
    </nc>
  </rcc>
  <rcc rId="18937" sId="2">
    <oc r="D32">
      <v>24275</v>
    </oc>
    <nc r="D32">
      <v>24425</v>
    </nc>
  </rcc>
  <rcc rId="18938" sId="2">
    <oc r="D33">
      <v>119155</v>
    </oc>
    <nc r="D33">
      <v>119650</v>
    </nc>
  </rcc>
  <rcc rId="18939" sId="2">
    <oc r="D34">
      <v>44530</v>
    </oc>
    <nc r="D34">
      <v>44885</v>
    </nc>
  </rcc>
  <rcc rId="18940" sId="2">
    <oc r="D35">
      <v>54915</v>
    </oc>
    <nc r="D35">
      <v>55070</v>
    </nc>
  </rcc>
  <rcc rId="18941" sId="2">
    <oc r="D36">
      <v>12875</v>
    </oc>
    <nc r="D36">
      <v>13020</v>
    </nc>
  </rcc>
  <rcc rId="18942" sId="2">
    <oc r="D37">
      <v>33515</v>
    </oc>
    <nc r="D37">
      <v>33825</v>
    </nc>
  </rcc>
  <rcc rId="18943" sId="2">
    <oc r="D38">
      <v>37425</v>
    </oc>
    <nc r="D38">
      <v>37975</v>
    </nc>
  </rcc>
  <rcc rId="18944" sId="2">
    <oc r="D39">
      <v>28735</v>
    </oc>
    <nc r="D39">
      <v>29040</v>
    </nc>
  </rcc>
  <rcc rId="18945" sId="2">
    <oc r="D40">
      <v>27525</v>
    </oc>
    <nc r="D40">
      <v>27780</v>
    </nc>
  </rcc>
  <rcc rId="18946" sId="2">
    <oc r="D41">
      <v>28750</v>
    </oc>
    <nc r="D41">
      <v>29050</v>
    </nc>
  </rcc>
  <rcc rId="18947" sId="2">
    <oc r="D42">
      <v>30105</v>
    </oc>
    <nc r="D42">
      <v>30260</v>
    </nc>
  </rcc>
  <rcc rId="18948" sId="2">
    <oc r="D43">
      <v>4685</v>
    </oc>
    <nc r="D43">
      <v>4880</v>
    </nc>
  </rcc>
  <rcc rId="18949" sId="2">
    <oc r="D44">
      <v>31180</v>
    </oc>
    <nc r="D44">
      <v>31520</v>
    </nc>
  </rcc>
  <rcc rId="18950" sId="2">
    <oc r="D45">
      <v>19850</v>
    </oc>
    <nc r="D45">
      <v>20280</v>
    </nc>
  </rcc>
  <rcc rId="18951" sId="2">
    <oc r="D46">
      <v>38995</v>
    </oc>
    <nc r="D46">
      <v>39485</v>
    </nc>
  </rcc>
  <rcc rId="18952" sId="2">
    <oc r="D47">
      <v>50220</v>
    </oc>
    <nc r="D47">
      <v>50495</v>
    </nc>
  </rcc>
  <rcc rId="18953" sId="2">
    <oc r="D48">
      <v>40895</v>
    </oc>
    <nc r="D48">
      <v>41000</v>
    </nc>
  </rcc>
  <rcc rId="18954" sId="2">
    <oc r="D49">
      <v>86965</v>
    </oc>
    <nc r="D49">
      <v>87270</v>
    </nc>
  </rcc>
  <rcc rId="18955" sId="2">
    <oc r="D50">
      <v>71800</v>
    </oc>
    <nc r="D50">
      <v>72590</v>
    </nc>
  </rcc>
  <rcc rId="18956" sId="2">
    <oc r="D51">
      <v>8450</v>
    </oc>
    <nc r="D51">
      <v>8610</v>
    </nc>
  </rcc>
  <rcc rId="18957" sId="2">
    <oc r="D52">
      <v>10450</v>
    </oc>
    <nc r="D52">
      <v>10580</v>
    </nc>
  </rcc>
  <rcc rId="18958" sId="2">
    <oc r="D53">
      <v>18795</v>
    </oc>
    <nc r="D53">
      <v>19005</v>
    </nc>
  </rcc>
  <rcc rId="18959" sId="2">
    <oc r="D54">
      <v>10265</v>
    </oc>
    <nc r="D54">
      <v>10445</v>
    </nc>
  </rcc>
  <rcc rId="18960" sId="2">
    <oc r="D55">
      <v>43830</v>
    </oc>
    <nc r="D55">
      <v>43990</v>
    </nc>
  </rcc>
  <rcc rId="18961" sId="2">
    <oc r="D56">
      <v>10180</v>
    </oc>
    <nc r="D56">
      <v>10305</v>
    </nc>
  </rcc>
  <rcc rId="18962" sId="2">
    <oc r="D58">
      <v>21865</v>
    </oc>
    <nc r="D58">
      <v>22085</v>
    </nc>
  </rcc>
  <rcc rId="18963" sId="2">
    <oc r="D59">
      <v>21380</v>
    </oc>
    <nc r="D59">
      <v>21580</v>
    </nc>
  </rcc>
  <rcc rId="18964" sId="2">
    <oc r="D60">
      <v>12140</v>
    </oc>
    <nc r="D60">
      <v>12295</v>
    </nc>
  </rcc>
  <rcc rId="18965" sId="2">
    <oc r="D61">
      <v>68845</v>
    </oc>
    <nc r="D61">
      <v>69100</v>
    </nc>
  </rcc>
  <rcc rId="18966" sId="2">
    <oc r="D62">
      <v>12375</v>
    </oc>
    <nc r="D62">
      <v>12615</v>
    </nc>
  </rcc>
  <rcc rId="18967" sId="2">
    <oc r="D63">
      <v>2090</v>
    </oc>
    <nc r="D63">
      <v>2095</v>
    </nc>
  </rcc>
  <rcc rId="18968" sId="2">
    <oc r="D64">
      <v>19540</v>
    </oc>
    <nc r="D64">
      <v>19665</v>
    </nc>
  </rcc>
  <rcc rId="18969" sId="2">
    <oc r="D65">
      <v>61110</v>
    </oc>
    <nc r="D65">
      <v>61775</v>
    </nc>
  </rcc>
  <rcc rId="18970" sId="2">
    <oc r="D66">
      <v>28595</v>
    </oc>
    <nc r="D66">
      <v>28805</v>
    </nc>
  </rcc>
  <rcc rId="18971" sId="2">
    <oc r="D67">
      <v>7055</v>
    </oc>
    <nc r="D67">
      <v>7154</v>
    </nc>
  </rcc>
  <rcc rId="18972" sId="2">
    <oc r="D68">
      <v>25145</v>
    </oc>
    <nc r="D68">
      <v>25365</v>
    </nc>
  </rcc>
  <rcc rId="18973" sId="2">
    <oc r="D69">
      <v>52830</v>
    </oc>
    <nc r="D69">
      <v>53190</v>
    </nc>
  </rcc>
  <rcc rId="18974" sId="2">
    <oc r="D70">
      <v>83375</v>
    </oc>
    <nc r="D70">
      <v>83890</v>
    </nc>
  </rcc>
  <rcc rId="18975" sId="2">
    <oc r="D71">
      <v>34330</v>
    </oc>
    <nc r="D71">
      <v>35325</v>
    </nc>
  </rcc>
  <rcc rId="18976" sId="2">
    <oc r="D72">
      <v>3795</v>
    </oc>
    <nc r="D72">
      <v>4075</v>
    </nc>
  </rcc>
  <rcc rId="18977" sId="2">
    <oc r="D73">
      <v>51830</v>
    </oc>
    <nc r="D73">
      <v>52430</v>
    </nc>
  </rcc>
  <rcc rId="18978" sId="2">
    <oc r="D74">
      <v>9055</v>
    </oc>
    <nc r="D74">
      <v>9095</v>
    </nc>
  </rcc>
  <rcc rId="18979" sId="2">
    <oc r="D76">
      <v>24805</v>
    </oc>
    <nc r="D76">
      <v>24975</v>
    </nc>
  </rcc>
  <rcc rId="18980" sId="2">
    <oc r="D77">
      <v>15490</v>
    </oc>
    <nc r="D77">
      <v>15855</v>
    </nc>
  </rcc>
  <rcc rId="18981" sId="2">
    <oc r="D78">
      <v>33965</v>
    </oc>
    <nc r="D78">
      <v>34495</v>
    </nc>
  </rcc>
  <rcc rId="18982" sId="2">
    <oc r="D79">
      <v>6790</v>
    </oc>
    <nc r="D79">
      <v>6930</v>
    </nc>
  </rcc>
  <rcc rId="18983" sId="2">
    <oc r="D80">
      <v>27490</v>
    </oc>
    <nc r="D80">
      <v>27630</v>
    </nc>
  </rcc>
  <rcc rId="18984" sId="2">
    <oc r="D81">
      <v>8930</v>
    </oc>
    <nc r="D81">
      <v>9085</v>
    </nc>
  </rcc>
  <rcc rId="18985" sId="2">
    <oc r="D83">
      <v>6960</v>
    </oc>
    <nc r="D83">
      <v>7055</v>
    </nc>
  </rcc>
  <rcc rId="18986" sId="2">
    <oc r="D84">
      <v>11065</v>
    </oc>
    <nc r="D84">
      <v>11235</v>
    </nc>
  </rcc>
  <rcc rId="18987" sId="2">
    <oc r="D85">
      <v>8245</v>
    </oc>
    <nc r="D85">
      <v>8455</v>
    </nc>
  </rcc>
  <rcc rId="18988" sId="2">
    <oc r="D86">
      <v>33125</v>
    </oc>
    <nc r="D86">
      <v>33805</v>
    </nc>
  </rcc>
  <rcc rId="18989" sId="2">
    <oc r="D87">
      <v>34580</v>
    </oc>
    <nc r="D87">
      <v>34765</v>
    </nc>
  </rcc>
  <rcc rId="18990" sId="2">
    <oc r="D88">
      <v>18160</v>
    </oc>
    <nc r="D88">
      <v>18255</v>
    </nc>
  </rcc>
  <rcc rId="18991" sId="2">
    <oc r="D89">
      <v>66315</v>
    </oc>
    <nc r="D89">
      <v>66555</v>
    </nc>
  </rcc>
  <rcc rId="18992" sId="2">
    <oc r="D90">
      <v>58460</v>
    </oc>
    <nc r="D90">
      <v>58765</v>
    </nc>
  </rcc>
  <rcc rId="18993" sId="2">
    <oc r="D91">
      <v>11715</v>
    </oc>
    <nc r="D91">
      <v>11945</v>
    </nc>
  </rcc>
  <rcc rId="18994" sId="2">
    <oc r="D92">
      <v>11410</v>
    </oc>
    <nc r="D92">
      <v>11585</v>
    </nc>
  </rcc>
  <rcc rId="18995" sId="2">
    <oc r="D94">
      <v>34480</v>
    </oc>
    <nc r="D94">
      <v>34790</v>
    </nc>
  </rcc>
  <rcc rId="18996" sId="2">
    <oc r="D95">
      <v>12610</v>
    </oc>
    <nc r="D95">
      <v>12955</v>
    </nc>
  </rcc>
  <rcc rId="18997" sId="2">
    <oc r="D96">
      <v>40190</v>
    </oc>
    <nc r="D96">
      <v>40300</v>
    </nc>
  </rcc>
  <rcc rId="18998" sId="2">
    <oc r="D97">
      <v>23860</v>
    </oc>
    <nc r="D97">
      <v>24000</v>
    </nc>
  </rcc>
  <rcc rId="18999" sId="2">
    <oc r="D98">
      <v>8500</v>
    </oc>
    <nc r="D98">
      <v>8750</v>
    </nc>
  </rcc>
  <rcc rId="19000" sId="2">
    <oc r="D99">
      <v>11830</v>
    </oc>
    <nc r="D99">
      <v>11960</v>
    </nc>
  </rcc>
  <rcc rId="19001" sId="2">
    <oc r="D100">
      <v>3895</v>
    </oc>
    <nc r="D100">
      <v>4035</v>
    </nc>
  </rcc>
  <rcc rId="19002" sId="2">
    <oc r="D101">
      <v>12135</v>
    </oc>
    <nc r="D101">
      <v>12335</v>
    </nc>
  </rcc>
  <rcc rId="19003" sId="2">
    <oc r="D102">
      <v>50345</v>
    </oc>
    <nc r="D102">
      <v>50635</v>
    </nc>
  </rcc>
  <rcc rId="19004" sId="2">
    <oc r="D103">
      <v>5965</v>
    </oc>
    <nc r="D103">
      <v>6035</v>
    </nc>
  </rcc>
  <rcc rId="19005" sId="2">
    <oc r="D104">
      <v>20685</v>
    </oc>
    <nc r="D104">
      <v>20870</v>
    </nc>
  </rcc>
  <rcc rId="19006" sId="2">
    <oc r="D105">
      <v>20245</v>
    </oc>
    <nc r="D105">
      <v>20315</v>
    </nc>
  </rcc>
  <rcc rId="19007" sId="2">
    <oc r="D106">
      <v>86725</v>
    </oc>
    <nc r="D106">
      <v>87295</v>
    </nc>
  </rcc>
  <rcc rId="19008" sId="2">
    <oc r="D108">
      <v>28110</v>
    </oc>
    <nc r="D108">
      <v>28435</v>
    </nc>
  </rcc>
  <rcc rId="19009" sId="2">
    <oc r="D109">
      <v>18025</v>
    </oc>
    <nc r="D109">
      <v>18395</v>
    </nc>
  </rcc>
  <rcc rId="19010" sId="2">
    <oc r="D110">
      <v>8300</v>
    </oc>
    <nc r="D110">
      <v>8605</v>
    </nc>
  </rcc>
  <rcc rId="19011" sId="2">
    <oc r="D111">
      <v>22895</v>
    </oc>
    <nc r="D111">
      <v>23020</v>
    </nc>
  </rcc>
  <rcc rId="19012" sId="2">
    <oc r="D112">
      <v>16670</v>
    </oc>
    <nc r="D112">
      <v>16710</v>
    </nc>
  </rcc>
  <rcc rId="19013" sId="2">
    <oc r="D113">
      <v>54845</v>
    </oc>
    <nc r="D113">
      <v>55070</v>
    </nc>
  </rcc>
  <rcc rId="19014" sId="2">
    <oc r="D114">
      <v>14495</v>
    </oc>
    <nc r="D114">
      <v>14650</v>
    </nc>
  </rcc>
  <rcc rId="19015" sId="2">
    <oc r="D115">
      <v>47175</v>
    </oc>
    <nc r="D115">
      <v>47320</v>
    </nc>
  </rcc>
  <rcc rId="19016" sId="2">
    <oc r="D116">
      <v>19575</v>
    </oc>
    <nc r="D116">
      <v>19735</v>
    </nc>
  </rcc>
  <rcc rId="19017" sId="2">
    <oc r="D117">
      <v>7330</v>
    </oc>
    <nc r="D117">
      <v>7470</v>
    </nc>
  </rcc>
  <rcc rId="19018" sId="2">
    <oc r="E6">
      <v>835</v>
    </oc>
    <nc r="E6"/>
  </rcc>
  <rcc rId="19019" sId="2">
    <oc r="E7">
      <v>22075</v>
    </oc>
    <nc r="E7"/>
  </rcc>
  <rcc rId="19020" sId="2">
    <oc r="E8">
      <v>19180</v>
    </oc>
    <nc r="E8"/>
  </rcc>
  <rcc rId="19021" sId="2">
    <oc r="E9">
      <v>23005</v>
    </oc>
    <nc r="E9"/>
  </rcc>
  <rcc rId="19022" sId="2">
    <oc r="E10">
      <v>106000</v>
    </oc>
    <nc r="E10"/>
  </rcc>
  <rcc rId="19023" sId="2">
    <oc r="E11">
      <v>25650</v>
    </oc>
    <nc r="E11"/>
  </rcc>
  <rcc rId="19024" sId="2">
    <oc r="E12">
      <v>19655</v>
    </oc>
    <nc r="E12"/>
  </rcc>
  <rcc rId="19025" sId="2">
    <oc r="E13">
      <v>26040</v>
    </oc>
    <nc r="E13"/>
  </rcc>
  <rcc rId="19026" sId="2">
    <oc r="E14">
      <v>20065</v>
    </oc>
    <nc r="E14"/>
  </rcc>
  <rcc rId="19027" sId="2">
    <oc r="E15">
      <v>38425</v>
    </oc>
    <nc r="E15"/>
  </rcc>
  <rcc rId="19028" sId="2">
    <oc r="E16">
      <v>43165</v>
    </oc>
    <nc r="E16"/>
  </rcc>
  <rcc rId="19029" sId="2">
    <oc r="E17">
      <v>31165</v>
    </oc>
    <nc r="E17"/>
  </rcc>
  <rcc rId="19030" sId="2">
    <oc r="E18">
      <v>14955</v>
    </oc>
    <nc r="E18"/>
  </rcc>
  <rcc rId="19031" sId="2">
    <oc r="E19">
      <v>2095</v>
    </oc>
    <nc r="E19"/>
  </rcc>
  <rcc rId="19032" sId="2">
    <oc r="E20">
      <v>1745</v>
    </oc>
    <nc r="E20"/>
  </rcc>
  <rcc rId="19033" sId="2">
    <oc r="E21">
      <v>25115</v>
    </oc>
    <nc r="E21"/>
  </rcc>
  <rcc rId="19034" sId="2">
    <oc r="E22">
      <v>5935</v>
    </oc>
    <nc r="E22"/>
  </rcc>
  <rcc rId="19035" sId="2">
    <oc r="E23">
      <v>10</v>
    </oc>
    <nc r="E23"/>
  </rcc>
  <rcc rId="19036" sId="2">
    <oc r="E24">
      <v>6540</v>
    </oc>
    <nc r="E24"/>
  </rcc>
  <rcc rId="19037" sId="2">
    <oc r="E25">
      <v>13175</v>
    </oc>
    <nc r="E25"/>
  </rcc>
  <rcc rId="19038" sId="2">
    <oc r="E26">
      <v>11645</v>
    </oc>
    <nc r="E26"/>
  </rcc>
  <rcc rId="19039" sId="2">
    <oc r="E27">
      <v>48520</v>
    </oc>
    <nc r="E27"/>
  </rcc>
  <rcc rId="19040" sId="2">
    <oc r="E28">
      <v>11215</v>
    </oc>
    <nc r="E28"/>
  </rcc>
  <rcc rId="19041" sId="2">
    <oc r="E29">
      <v>52890</v>
    </oc>
    <nc r="E29"/>
  </rcc>
  <rcc rId="19042" sId="2">
    <oc r="E30">
      <v>6785</v>
    </oc>
    <nc r="E30"/>
  </rcc>
  <rcc rId="19043" sId="2">
    <oc r="E31">
      <v>2185</v>
    </oc>
    <nc r="E31"/>
  </rcc>
  <rcc rId="19044" sId="2">
    <oc r="E32">
      <v>24425</v>
    </oc>
    <nc r="E32"/>
  </rcc>
  <rcc rId="19045" sId="2">
    <oc r="E33">
      <v>119650</v>
    </oc>
    <nc r="E33"/>
  </rcc>
  <rcc rId="19046" sId="2">
    <oc r="E34">
      <v>44885</v>
    </oc>
    <nc r="E34"/>
  </rcc>
  <rcc rId="19047" sId="2">
    <oc r="E35">
      <v>55070</v>
    </oc>
    <nc r="E35"/>
  </rcc>
  <rcc rId="19048" sId="2">
    <oc r="E36">
      <v>13020</v>
    </oc>
    <nc r="E36"/>
  </rcc>
  <rcc rId="19049" sId="2">
    <oc r="E37">
      <v>33825</v>
    </oc>
    <nc r="E37"/>
  </rcc>
  <rcc rId="19050" sId="2">
    <oc r="E38">
      <v>37975</v>
    </oc>
    <nc r="E38"/>
  </rcc>
  <rcc rId="19051" sId="2">
    <oc r="E39">
      <v>29040</v>
    </oc>
    <nc r="E39"/>
  </rcc>
  <rcc rId="19052" sId="2">
    <oc r="E40">
      <v>27780</v>
    </oc>
    <nc r="E40"/>
  </rcc>
  <rcc rId="19053" sId="2">
    <oc r="E41">
      <v>29050</v>
    </oc>
    <nc r="E41"/>
  </rcc>
  <rcc rId="19054" sId="2">
    <oc r="E42">
      <v>30260</v>
    </oc>
    <nc r="E42"/>
  </rcc>
  <rcc rId="19055" sId="2">
    <oc r="E43">
      <v>4880</v>
    </oc>
    <nc r="E43"/>
  </rcc>
  <rcc rId="19056" sId="2">
    <oc r="E44">
      <v>31520</v>
    </oc>
    <nc r="E44"/>
  </rcc>
  <rcc rId="19057" sId="2">
    <oc r="E45">
      <v>20280</v>
    </oc>
    <nc r="E45"/>
  </rcc>
  <rcc rId="19058" sId="2">
    <oc r="E46">
      <v>39485</v>
    </oc>
    <nc r="E46"/>
  </rcc>
  <rcc rId="19059" sId="2">
    <oc r="E47">
      <v>50495</v>
    </oc>
    <nc r="E47"/>
  </rcc>
  <rcc rId="19060" sId="2">
    <oc r="E48">
      <v>41000</v>
    </oc>
    <nc r="E48"/>
  </rcc>
  <rcc rId="19061" sId="2">
    <oc r="E49">
      <v>87270</v>
    </oc>
    <nc r="E49"/>
  </rcc>
  <rcc rId="19062" sId="2">
    <oc r="E50">
      <v>72590</v>
    </oc>
    <nc r="E50"/>
  </rcc>
  <rcc rId="19063" sId="2">
    <oc r="E51">
      <v>8610</v>
    </oc>
    <nc r="E51"/>
  </rcc>
  <rcc rId="19064" sId="2">
    <oc r="E52">
      <v>10580</v>
    </oc>
    <nc r="E52"/>
  </rcc>
  <rcc rId="19065" sId="2">
    <oc r="E53">
      <v>19005</v>
    </oc>
    <nc r="E53"/>
  </rcc>
  <rcc rId="19066" sId="2">
    <oc r="E54">
      <v>10445</v>
    </oc>
    <nc r="E54"/>
  </rcc>
  <rcc rId="19067" sId="2">
    <oc r="E55">
      <v>43990</v>
    </oc>
    <nc r="E55"/>
  </rcc>
  <rcc rId="19068" sId="2">
    <oc r="E56">
      <v>10305</v>
    </oc>
    <nc r="E56"/>
  </rcc>
  <rcc rId="19069" sId="2">
    <oc r="E57">
      <v>83670</v>
    </oc>
    <nc r="E57"/>
  </rcc>
  <rcc rId="19070" sId="2">
    <oc r="E58">
      <v>22085</v>
    </oc>
    <nc r="E58"/>
  </rcc>
  <rcc rId="19071" sId="2">
    <oc r="E59">
      <v>21580</v>
    </oc>
    <nc r="E59"/>
  </rcc>
  <rcc rId="19072" sId="2">
    <oc r="E60">
      <v>12295</v>
    </oc>
    <nc r="E60"/>
  </rcc>
  <rcc rId="19073" sId="2">
    <oc r="E61">
      <v>69100</v>
    </oc>
    <nc r="E61"/>
  </rcc>
  <rcc rId="19074" sId="2">
    <oc r="E62">
      <v>12615</v>
    </oc>
    <nc r="E62"/>
  </rcc>
  <rcc rId="19075" sId="2">
    <oc r="E63">
      <v>2095</v>
    </oc>
    <nc r="E63"/>
  </rcc>
  <rcc rId="19076" sId="2">
    <oc r="E64">
      <v>19665</v>
    </oc>
    <nc r="E64"/>
  </rcc>
  <rcc rId="19077" sId="2">
    <oc r="E65">
      <v>61775</v>
    </oc>
    <nc r="E65"/>
  </rcc>
  <rcc rId="19078" sId="2">
    <oc r="E66">
      <v>28805</v>
    </oc>
    <nc r="E66"/>
  </rcc>
  <rcc rId="19079" sId="2">
    <oc r="E67">
      <v>7154</v>
    </oc>
    <nc r="E67"/>
  </rcc>
  <rcc rId="19080" sId="2">
    <oc r="E68">
      <v>25365</v>
    </oc>
    <nc r="E68"/>
  </rcc>
  <rcc rId="19081" sId="2">
    <oc r="E69">
      <v>53190</v>
    </oc>
    <nc r="E69"/>
  </rcc>
  <rcc rId="19082" sId="2">
    <oc r="E70">
      <v>83890</v>
    </oc>
    <nc r="E70"/>
  </rcc>
  <rcc rId="19083" sId="2">
    <oc r="E71">
      <v>35325</v>
    </oc>
    <nc r="E71"/>
  </rcc>
  <rcc rId="19084" sId="2">
    <oc r="E72">
      <v>4075</v>
    </oc>
    <nc r="E72"/>
  </rcc>
  <rcc rId="19085" sId="2">
    <oc r="E73">
      <v>52430</v>
    </oc>
    <nc r="E73"/>
  </rcc>
  <rcc rId="19086" sId="2">
    <oc r="E74">
      <v>9095</v>
    </oc>
    <nc r="E74"/>
  </rcc>
  <rcc rId="19087" sId="2">
    <oc r="E75">
      <v>270</v>
    </oc>
    <nc r="E75"/>
  </rcc>
  <rcc rId="19088" sId="2">
    <oc r="E76">
      <v>24975</v>
    </oc>
    <nc r="E76"/>
  </rcc>
  <rcc rId="19089" sId="2">
    <oc r="E77">
      <v>15855</v>
    </oc>
    <nc r="E77"/>
  </rcc>
  <rcc rId="19090" sId="2">
    <oc r="E78">
      <v>34495</v>
    </oc>
    <nc r="E78"/>
  </rcc>
  <rcc rId="19091" sId="2">
    <oc r="E79">
      <v>6930</v>
    </oc>
    <nc r="E79"/>
  </rcc>
  <rcc rId="19092" sId="2">
    <oc r="E80">
      <v>27630</v>
    </oc>
    <nc r="E80"/>
  </rcc>
  <rcc rId="19093" sId="2">
    <oc r="E81">
      <v>9085</v>
    </oc>
    <nc r="E81"/>
  </rcc>
  <rcc rId="19094" sId="2">
    <oc r="E83">
      <v>7055</v>
    </oc>
    <nc r="E83"/>
  </rcc>
  <rcc rId="19095" sId="2">
    <oc r="E84">
      <v>11235</v>
    </oc>
    <nc r="E84"/>
  </rcc>
  <rcc rId="19096" sId="2">
    <oc r="E85">
      <v>8455</v>
    </oc>
    <nc r="E85"/>
  </rcc>
  <rcc rId="19097" sId="2">
    <oc r="E86">
      <v>33805</v>
    </oc>
    <nc r="E86"/>
  </rcc>
  <rcc rId="19098" sId="2">
    <oc r="E87">
      <v>34765</v>
    </oc>
    <nc r="E87"/>
  </rcc>
  <rcc rId="19099" sId="2">
    <oc r="E88">
      <v>18255</v>
    </oc>
    <nc r="E88"/>
  </rcc>
  <rcc rId="19100" sId="2">
    <oc r="E89">
      <v>66555</v>
    </oc>
    <nc r="E89"/>
  </rcc>
  <rcc rId="19101" sId="2">
    <oc r="E90">
      <v>58765</v>
    </oc>
    <nc r="E90"/>
  </rcc>
  <rcc rId="19102" sId="2">
    <oc r="E91">
      <v>11945</v>
    </oc>
    <nc r="E91"/>
  </rcc>
  <rcc rId="19103" sId="2">
    <oc r="E92">
      <v>11585</v>
    </oc>
    <nc r="E92"/>
  </rcc>
  <rcc rId="19104" sId="2">
    <oc r="E93">
      <v>655</v>
    </oc>
    <nc r="E93"/>
  </rcc>
  <rcc rId="19105" sId="2">
    <oc r="E94">
      <v>34790</v>
    </oc>
    <nc r="E94"/>
  </rcc>
  <rcc rId="19106" sId="2">
    <oc r="E95">
      <v>12955</v>
    </oc>
    <nc r="E95"/>
  </rcc>
  <rcc rId="19107" sId="2">
    <oc r="E96">
      <v>40300</v>
    </oc>
    <nc r="E96"/>
  </rcc>
  <rcc rId="19108" sId="2">
    <oc r="E97">
      <v>24000</v>
    </oc>
    <nc r="E97"/>
  </rcc>
  <rcc rId="19109" sId="2">
    <oc r="E98">
      <v>8750</v>
    </oc>
    <nc r="E98"/>
  </rcc>
  <rcc rId="19110" sId="2">
    <oc r="E99">
      <v>11960</v>
    </oc>
    <nc r="E99"/>
  </rcc>
  <rcc rId="19111" sId="2">
    <oc r="E100">
      <v>4035</v>
    </oc>
    <nc r="E100"/>
  </rcc>
  <rcc rId="19112" sId="2">
    <oc r="E101">
      <v>12335</v>
    </oc>
    <nc r="E101"/>
  </rcc>
  <rcc rId="19113" sId="2">
    <oc r="E102">
      <v>50635</v>
    </oc>
    <nc r="E102"/>
  </rcc>
  <rcc rId="19114" sId="2">
    <oc r="E103">
      <v>6035</v>
    </oc>
    <nc r="E103"/>
  </rcc>
  <rcc rId="19115" sId="2">
    <oc r="E104">
      <v>20870</v>
    </oc>
    <nc r="E104"/>
  </rcc>
  <rcc rId="19116" sId="2">
    <oc r="E105">
      <v>20315</v>
    </oc>
    <nc r="E105"/>
  </rcc>
  <rcc rId="19117" sId="2">
    <oc r="E106">
      <v>87295</v>
    </oc>
    <nc r="E106"/>
  </rcc>
  <rcc rId="19118" sId="2">
    <oc r="E107">
      <v>11055</v>
    </oc>
    <nc r="E107"/>
  </rcc>
  <rcc rId="19119" sId="2">
    <oc r="E108">
      <v>28435</v>
    </oc>
    <nc r="E108"/>
  </rcc>
  <rcc rId="19120" sId="2">
    <oc r="E109">
      <v>18395</v>
    </oc>
    <nc r="E109"/>
  </rcc>
  <rcc rId="19121" sId="2">
    <oc r="E110">
      <v>8605</v>
    </oc>
    <nc r="E110"/>
  </rcc>
  <rcc rId="19122" sId="2">
    <oc r="E111">
      <v>23020</v>
    </oc>
    <nc r="E111"/>
  </rcc>
  <rcc rId="19123" sId="2">
    <oc r="E112">
      <v>16710</v>
    </oc>
    <nc r="E112"/>
  </rcc>
  <rcc rId="19124" sId="2">
    <oc r="E113">
      <v>55070</v>
    </oc>
    <nc r="E113"/>
  </rcc>
  <rcc rId="19125" sId="2">
    <oc r="E114">
      <v>14650</v>
    </oc>
    <nc r="E114"/>
  </rcc>
  <rcc rId="19126" sId="2">
    <oc r="E115">
      <v>47320</v>
    </oc>
    <nc r="E115"/>
  </rcc>
  <rcc rId="19127" sId="2">
    <oc r="E116">
      <v>19735</v>
    </oc>
    <nc r="E116"/>
  </rcc>
  <rcc rId="19128" sId="2">
    <oc r="E117">
      <v>7470</v>
    </oc>
    <nc r="E117"/>
  </rcc>
  <rcc rId="19129" sId="3">
    <oc r="E2" t="inlineStr">
      <is>
        <t>Ноябрь</t>
      </is>
    </oc>
    <nc r="E2" t="inlineStr">
      <is>
        <t>Декабрь</t>
      </is>
    </nc>
  </rcc>
  <rcc rId="19130" sId="3">
    <oc r="D7">
      <v>12000</v>
    </oc>
    <nc r="D7">
      <v>12170</v>
    </nc>
  </rcc>
  <rcc rId="19131" sId="3">
    <oc r="D8">
      <v>265</v>
    </oc>
    <nc r="D8">
      <v>320</v>
    </nc>
  </rcc>
  <rcc rId="19132" sId="3">
    <oc r="D9">
      <v>14295</v>
    </oc>
    <nc r="D9">
      <v>14365</v>
    </nc>
  </rcc>
  <rcc rId="19133" sId="3">
    <oc r="D10">
      <v>12285</v>
    </oc>
    <nc r="D10">
      <v>12485</v>
    </nc>
  </rcc>
  <rcc rId="19134" sId="3">
    <oc r="D11">
      <v>835</v>
    </oc>
    <nc r="D11">
      <v>840</v>
    </nc>
  </rcc>
  <rcc rId="19135" sId="3">
    <oc r="D12">
      <v>27505</v>
    </oc>
    <nc r="D12">
      <v>27670</v>
    </nc>
  </rcc>
  <rcc rId="19136" sId="3">
    <oc r="D13">
      <v>8615</v>
    </oc>
    <nc r="D13">
      <v>8890</v>
    </nc>
  </rcc>
  <rcc rId="19137" sId="3">
    <oc r="D14">
      <v>16525</v>
    </oc>
    <nc r="D14">
      <v>16745</v>
    </nc>
  </rcc>
  <rcc rId="19138" sId="3">
    <oc r="D15">
      <v>1505</v>
    </oc>
    <nc r="D15">
      <v>1780</v>
    </nc>
  </rcc>
  <rcc rId="19139" sId="3">
    <oc r="D16">
      <v>76350</v>
    </oc>
    <nc r="D16">
      <v>76490</v>
    </nc>
  </rcc>
  <rcc rId="19140" sId="3">
    <oc r="D17">
      <v>35265</v>
    </oc>
    <nc r="D17">
      <v>35890</v>
    </nc>
  </rcc>
  <rcc rId="19141" sId="3">
    <oc r="D18">
      <v>13935</v>
    </oc>
    <nc r="D18">
      <v>13970</v>
    </nc>
  </rcc>
  <rcc rId="19142" sId="3">
    <oc r="D19">
      <v>146895</v>
    </oc>
    <nc r="D19">
      <v>147750</v>
    </nc>
  </rcc>
  <rcc rId="19143" sId="3">
    <oc r="D20">
      <v>5865</v>
    </oc>
    <nc r="D20">
      <v>5875</v>
    </nc>
  </rcc>
  <rcc rId="19144" sId="3">
    <oc r="D21">
      <v>10990</v>
    </oc>
    <nc r="D21">
      <v>11336</v>
    </nc>
  </rcc>
  <rcc rId="19145" sId="3">
    <oc r="D22">
      <v>12115</v>
    </oc>
    <nc r="D22">
      <v>12245</v>
    </nc>
  </rcc>
  <rcc rId="19146" sId="3">
    <oc r="D23">
      <v>37325</v>
    </oc>
    <nc r="D23">
      <v>37440</v>
    </nc>
  </rcc>
  <rcc rId="19147" sId="3">
    <oc r="D24">
      <v>50950</v>
    </oc>
    <nc r="D24">
      <v>51335</v>
    </nc>
  </rcc>
  <rcc rId="19148" sId="3">
    <oc r="D25">
      <v>11355</v>
    </oc>
    <nc r="D25">
      <v>11425</v>
    </nc>
  </rcc>
  <rcc rId="19149" sId="3">
    <oc r="D27">
      <v>19730</v>
    </oc>
    <nc r="D27">
      <v>21100</v>
    </nc>
  </rcc>
  <rcc rId="19150" sId="3">
    <oc r="D28">
      <v>29365</v>
    </oc>
    <nc r="D28">
      <v>29625</v>
    </nc>
  </rcc>
  <rcc rId="19151" sId="3">
    <oc r="D29">
      <v>30375</v>
    </oc>
    <nc r="D29">
      <v>30575</v>
    </nc>
  </rcc>
  <rcc rId="19152" sId="3">
    <oc r="D30">
      <v>27475</v>
    </oc>
    <nc r="D30">
      <v>27820</v>
    </nc>
  </rcc>
  <rcc rId="19153" sId="3">
    <oc r="D31">
      <v>59310</v>
    </oc>
    <nc r="D31">
      <v>59950</v>
    </nc>
  </rcc>
  <rcc rId="19154" sId="3">
    <oc r="E7">
      <v>12170</v>
    </oc>
    <nc r="E7"/>
  </rcc>
  <rcc rId="19155" sId="3">
    <oc r="E8">
      <v>320</v>
    </oc>
    <nc r="E8"/>
  </rcc>
  <rcc rId="19156" sId="3">
    <oc r="E9">
      <v>14365</v>
    </oc>
    <nc r="E9"/>
  </rcc>
  <rcc rId="19157" sId="3">
    <oc r="E10">
      <v>12485</v>
    </oc>
    <nc r="E10"/>
  </rcc>
  <rcc rId="19158" sId="3">
    <oc r="E11">
      <v>840</v>
    </oc>
    <nc r="E11"/>
  </rcc>
  <rcc rId="19159" sId="3">
    <oc r="E12">
      <v>27670</v>
    </oc>
    <nc r="E12"/>
  </rcc>
  <rcc rId="19160" sId="3">
    <oc r="E13">
      <v>8890</v>
    </oc>
    <nc r="E13"/>
  </rcc>
  <rcc rId="19161" sId="3">
    <oc r="E14">
      <v>16745</v>
    </oc>
    <nc r="E14"/>
  </rcc>
  <rcc rId="19162" sId="3">
    <oc r="E15">
      <v>1780</v>
    </oc>
    <nc r="E15"/>
  </rcc>
  <rcc rId="19163" sId="3">
    <oc r="E16">
      <v>76490</v>
    </oc>
    <nc r="E16"/>
  </rcc>
  <rcc rId="19164" sId="3">
    <oc r="E17">
      <v>35890</v>
    </oc>
    <nc r="E17"/>
  </rcc>
  <rcc rId="19165" sId="3">
    <oc r="E18">
      <v>13970</v>
    </oc>
    <nc r="E18"/>
  </rcc>
  <rcc rId="19166" sId="3">
    <oc r="E19">
      <v>147750</v>
    </oc>
    <nc r="E19"/>
  </rcc>
  <rcc rId="19167" sId="3">
    <oc r="E20">
      <v>5875</v>
    </oc>
    <nc r="E20"/>
  </rcc>
  <rcc rId="19168" sId="3">
    <oc r="E21">
      <v>11336</v>
    </oc>
    <nc r="E21"/>
  </rcc>
  <rcc rId="19169" sId="3">
    <oc r="E22">
      <v>12245</v>
    </oc>
    <nc r="E22"/>
  </rcc>
  <rcc rId="19170" sId="3">
    <oc r="E23">
      <v>37440</v>
    </oc>
    <nc r="E23"/>
  </rcc>
  <rcc rId="19171" sId="3">
    <oc r="E24">
      <v>51335</v>
    </oc>
    <nc r="E24"/>
  </rcc>
  <rcc rId="19172" sId="3">
    <oc r="E25">
      <v>11425</v>
    </oc>
    <nc r="E25"/>
  </rcc>
  <rcc rId="19173" sId="3">
    <oc r="E26">
      <v>15</v>
    </oc>
    <nc r="E26"/>
  </rcc>
  <rcc rId="19174" sId="3">
    <oc r="E27">
      <v>21100</v>
    </oc>
    <nc r="E27"/>
  </rcc>
  <rcc rId="19175" sId="3">
    <oc r="E28">
      <v>29625</v>
    </oc>
    <nc r="E28"/>
  </rcc>
  <rcc rId="19176" sId="3">
    <oc r="E29">
      <v>30575</v>
    </oc>
    <nc r="E29"/>
  </rcc>
  <rcc rId="19177" sId="3">
    <oc r="E30">
      <v>27820</v>
    </oc>
    <nc r="E30"/>
  </rcc>
  <rcc rId="19178" sId="3">
    <oc r="E31">
      <v>59950</v>
    </oc>
    <nc r="E31"/>
  </rcc>
  <rcc rId="19179" sId="4">
    <oc r="E2" t="inlineStr">
      <is>
        <t>Ноябрь</t>
      </is>
    </oc>
    <nc r="E2" t="inlineStr">
      <is>
        <t>Декабрь</t>
      </is>
    </nc>
  </rcc>
  <rcc rId="19180" sId="4">
    <oc r="D7">
      <v>7890</v>
    </oc>
    <nc r="D7">
      <v>7935</v>
    </nc>
  </rcc>
  <rcc rId="19181" sId="4">
    <oc r="D8">
      <v>49160</v>
    </oc>
    <nc r="D8">
      <v>49535</v>
    </nc>
  </rcc>
  <rcc rId="19182" sId="4">
    <oc r="D9">
      <v>3760</v>
    </oc>
    <nc r="D9">
      <v>3950</v>
    </nc>
  </rcc>
  <rcc rId="19183" sId="4">
    <oc r="D10">
      <v>19510</v>
    </oc>
    <nc r="D10">
      <v>19905</v>
    </nc>
  </rcc>
  <rcc rId="19184" sId="4">
    <oc r="D11">
      <v>12410</v>
    </oc>
    <nc r="D11">
      <v>12595</v>
    </nc>
  </rcc>
  <rcc rId="19185" sId="4">
    <oc r="D12">
      <v>44580</v>
    </oc>
    <nc r="D12">
      <v>44765</v>
    </nc>
  </rcc>
  <rcc rId="19186" sId="4">
    <oc r="D13">
      <v>16425</v>
    </oc>
    <nc r="D13">
      <v>16565</v>
    </nc>
  </rcc>
  <rcc rId="19187" sId="4">
    <oc r="D14">
      <v>9110</v>
    </oc>
    <nc r="D14">
      <v>9180</v>
    </nc>
  </rcc>
  <rcc rId="19188" sId="4">
    <oc r="D15">
      <v>24405</v>
    </oc>
    <nc r="D15">
      <v>24795</v>
    </nc>
  </rcc>
  <rcc rId="19189" sId="4">
    <oc r="D16">
      <v>21630</v>
    </oc>
    <nc r="D16">
      <v>22290</v>
    </nc>
  </rcc>
  <rcc rId="19190" sId="4">
    <oc r="D17">
      <v>28070</v>
    </oc>
    <nc r="D17">
      <v>28390</v>
    </nc>
  </rcc>
  <rcc rId="19191" sId="4">
    <oc r="D18">
      <v>29705</v>
    </oc>
    <nc r="D18">
      <v>30140</v>
    </nc>
  </rcc>
  <rcc rId="19192" sId="4">
    <oc r="D19">
      <v>50510</v>
    </oc>
    <nc r="D19">
      <v>50860</v>
    </nc>
  </rcc>
  <rcc rId="19193" sId="4">
    <oc r="D20">
      <v>3335</v>
    </oc>
    <nc r="D20">
      <v>3455</v>
    </nc>
  </rcc>
  <rcc rId="19194" sId="4">
    <oc r="D21">
      <v>6660</v>
    </oc>
    <nc r="D21">
      <v>6895</v>
    </nc>
  </rcc>
  <rcc rId="19195" sId="4">
    <oc r="D22">
      <v>19805</v>
    </oc>
    <nc r="D22">
      <v>20110</v>
    </nc>
  </rcc>
  <rcc rId="19196" sId="4">
    <oc r="D23">
      <v>48805</v>
    </oc>
    <nc r="D23">
      <v>48845</v>
    </nc>
  </rcc>
  <rcc rId="19197" sId="4">
    <oc r="D24">
      <v>26985</v>
    </oc>
    <nc r="D24">
      <v>27340</v>
    </nc>
  </rcc>
  <rcc rId="19198" sId="4">
    <oc r="D25">
      <v>32610</v>
    </oc>
    <nc r="D25">
      <v>32820</v>
    </nc>
  </rcc>
  <rcc rId="19199" sId="4">
    <oc r="D26">
      <v>14785</v>
    </oc>
    <nc r="D26">
      <v>15085</v>
    </nc>
  </rcc>
  <rcc rId="19200" sId="4">
    <oc r="D27">
      <v>12960</v>
    </oc>
    <nc r="D27">
      <v>13185</v>
    </nc>
  </rcc>
  <rcc rId="19201" sId="4">
    <oc r="D28">
      <v>56075</v>
    </oc>
    <nc r="D28">
      <v>56275</v>
    </nc>
  </rcc>
  <rcc rId="19202" sId="4">
    <oc r="D29">
      <v>31860</v>
    </oc>
    <nc r="D29">
      <v>32230</v>
    </nc>
  </rcc>
  <rcc rId="19203" sId="4">
    <oc r="D31">
      <v>20240</v>
    </oc>
    <nc r="D31">
      <v>20285</v>
    </nc>
  </rcc>
  <rcc rId="19204" sId="4">
    <oc r="D32">
      <v>26820</v>
    </oc>
    <nc r="D32">
      <v>27160</v>
    </nc>
  </rcc>
  <rcc rId="19205" sId="4">
    <oc r="D33">
      <v>37135</v>
    </oc>
    <nc r="D33">
      <v>37295</v>
    </nc>
  </rcc>
  <rcc rId="19206" sId="4">
    <oc r="D34">
      <v>16370</v>
    </oc>
    <nc r="D34">
      <v>16730</v>
    </nc>
  </rcc>
  <rcc rId="19207" sId="4">
    <oc r="D35">
      <v>11405</v>
    </oc>
    <nc r="D35">
      <v>11460</v>
    </nc>
  </rcc>
  <rcc rId="19208" sId="4">
    <oc r="D36">
      <v>43610</v>
    </oc>
    <nc r="D36">
      <v>44215</v>
    </nc>
  </rcc>
  <rcc rId="19209" sId="4">
    <oc r="D37">
      <v>36915</v>
    </oc>
    <nc r="D37">
      <v>37170</v>
    </nc>
  </rcc>
  <rcc rId="19210" sId="4">
    <oc r="D38">
      <v>10285</v>
    </oc>
    <nc r="D38">
      <v>10540</v>
    </nc>
  </rcc>
  <rcc rId="19211" sId="4">
    <oc r="D39">
      <v>41645</v>
    </oc>
    <nc r="D39">
      <v>41740</v>
    </nc>
  </rcc>
  <rcc rId="19212" sId="4">
    <oc r="D40">
      <v>36255</v>
    </oc>
    <nc r="D40">
      <v>36445</v>
    </nc>
  </rcc>
  <rcc rId="19213" sId="4">
    <oc r="D41">
      <v>4230</v>
    </oc>
    <nc r="D41">
      <v>4235</v>
    </nc>
  </rcc>
  <rcc rId="19214" sId="4">
    <oc r="D42">
      <v>95385</v>
    </oc>
    <nc r="D42">
      <v>95940</v>
    </nc>
  </rcc>
  <rcc rId="19215" sId="4">
    <oc r="D43">
      <v>6430</v>
    </oc>
    <nc r="D43">
      <v>6810</v>
    </nc>
  </rcc>
  <rcc rId="19216" sId="4">
    <oc r="D44">
      <v>565</v>
    </oc>
    <nc r="D44">
      <v>730</v>
    </nc>
  </rcc>
  <rcc rId="19217" sId="4">
    <oc r="D45">
      <v>85105</v>
    </oc>
    <nc r="D45">
      <v>85405</v>
    </nc>
  </rcc>
  <rcc rId="19218" sId="4">
    <oc r="D46">
      <v>7545</v>
    </oc>
    <nc r="D46">
      <v>7790</v>
    </nc>
  </rcc>
  <rcc rId="19219" sId="4">
    <oc r="D47">
      <v>10165</v>
    </oc>
    <nc r="D47">
      <v>10340</v>
    </nc>
  </rcc>
  <rcc rId="19220" sId="4">
    <oc r="D48">
      <v>53385</v>
    </oc>
    <nc r="D48">
      <v>53670</v>
    </nc>
  </rcc>
  <rcc rId="19221" sId="4">
    <oc r="D49">
      <v>13245</v>
    </oc>
    <nc r="D49">
      <v>13375</v>
    </nc>
  </rcc>
  <rcc rId="19222" sId="4">
    <oc r="D50">
      <v>30125</v>
    </oc>
    <nc r="D50">
      <v>30400</v>
    </nc>
  </rcc>
  <rcc rId="19223" sId="4">
    <oc r="D51">
      <v>13530</v>
    </oc>
    <nc r="D51">
      <v>13780</v>
    </nc>
  </rcc>
  <rcc rId="19224" sId="4">
    <oc r="D52">
      <v>8925</v>
    </oc>
    <nc r="D52">
      <v>9085</v>
    </nc>
  </rcc>
  <rcc rId="19225" sId="4">
    <oc r="D53">
      <v>18480</v>
    </oc>
    <nc r="D53">
      <v>18645</v>
    </nc>
  </rcc>
  <rcc rId="19226" sId="4">
    <oc r="D54">
      <v>5420</v>
    </oc>
    <nc r="D54">
      <v>5505</v>
    </nc>
  </rcc>
  <rcc rId="19227" sId="4">
    <oc r="D55">
      <v>50860</v>
    </oc>
    <nc r="D55">
      <v>51200</v>
    </nc>
  </rcc>
  <rcc rId="19228" sId="4">
    <oc r="D56">
      <v>43235</v>
    </oc>
    <nc r="D56">
      <v>44505</v>
    </nc>
  </rcc>
  <rcc rId="19229" sId="4">
    <oc r="D57">
      <v>5015</v>
    </oc>
    <nc r="D57">
      <v>5100</v>
    </nc>
  </rcc>
  <rcc rId="19230" sId="4">
    <oc r="D58">
      <v>26850</v>
    </oc>
    <nc r="D58">
      <v>27130</v>
    </nc>
  </rcc>
  <rcc rId="19231" sId="4">
    <oc r="D59">
      <v>11390</v>
    </oc>
    <nc r="D59">
      <v>11580</v>
    </nc>
  </rcc>
  <rcc rId="19232" sId="4">
    <oc r="E7">
      <v>7935</v>
    </oc>
    <nc r="E7"/>
  </rcc>
  <rcc rId="19233" sId="4">
    <oc r="E8">
      <v>49535</v>
    </oc>
    <nc r="E8"/>
  </rcc>
  <rcc rId="19234" sId="4">
    <oc r="E9">
      <v>3950</v>
    </oc>
    <nc r="E9"/>
  </rcc>
  <rcc rId="19235" sId="4">
    <oc r="E10">
      <v>19905</v>
    </oc>
    <nc r="E10"/>
  </rcc>
  <rcc rId="19236" sId="4">
    <oc r="E11">
      <v>12595</v>
    </oc>
    <nc r="E11"/>
  </rcc>
  <rcc rId="19237" sId="4">
    <oc r="E12">
      <v>44765</v>
    </oc>
    <nc r="E12"/>
  </rcc>
  <rcc rId="19238" sId="4">
    <oc r="E13">
      <v>16565</v>
    </oc>
    <nc r="E13"/>
  </rcc>
  <rcc rId="19239" sId="4">
    <oc r="E14">
      <v>9180</v>
    </oc>
    <nc r="E14"/>
  </rcc>
  <rcc rId="19240" sId="4">
    <oc r="E15">
      <v>24795</v>
    </oc>
    <nc r="E15"/>
  </rcc>
  <rcc rId="19241" sId="4">
    <oc r="E16">
      <v>22290</v>
    </oc>
    <nc r="E16"/>
  </rcc>
  <rcc rId="19242" sId="4">
    <oc r="E17">
      <v>28390</v>
    </oc>
    <nc r="E17"/>
  </rcc>
  <rcc rId="19243" sId="4">
    <oc r="E18">
      <v>30140</v>
    </oc>
    <nc r="E18"/>
  </rcc>
  <rcc rId="19244" sId="4">
    <oc r="E19">
      <v>50860</v>
    </oc>
    <nc r="E19"/>
  </rcc>
  <rcc rId="19245" sId="4">
    <oc r="E20">
      <v>3455</v>
    </oc>
    <nc r="E20"/>
  </rcc>
  <rcc rId="19246" sId="4">
    <oc r="E21">
      <v>6895</v>
    </oc>
    <nc r="E21"/>
  </rcc>
  <rcc rId="19247" sId="4">
    <oc r="E22">
      <v>20110</v>
    </oc>
    <nc r="E22"/>
  </rcc>
  <rcc rId="19248" sId="4">
    <oc r="E23">
      <v>48845</v>
    </oc>
    <nc r="E23"/>
  </rcc>
  <rcc rId="19249" sId="4">
    <oc r="E24">
      <v>27340</v>
    </oc>
    <nc r="E24"/>
  </rcc>
  <rcc rId="19250" sId="4">
    <oc r="E25">
      <v>32820</v>
    </oc>
    <nc r="E25"/>
  </rcc>
  <rcc rId="19251" sId="4">
    <oc r="E26">
      <v>15085</v>
    </oc>
    <nc r="E26"/>
  </rcc>
  <rcc rId="19252" sId="4">
    <oc r="E27">
      <v>13185</v>
    </oc>
    <nc r="E27"/>
  </rcc>
  <rcc rId="19253" sId="4">
    <oc r="E28">
      <v>56275</v>
    </oc>
    <nc r="E28"/>
  </rcc>
  <rcc rId="19254" sId="4">
    <oc r="E29">
      <v>32230</v>
    </oc>
    <nc r="E29"/>
  </rcc>
  <rcc rId="19255" sId="4">
    <oc r="E30">
      <v>50830</v>
    </oc>
    <nc r="E30"/>
  </rcc>
  <rcc rId="19256" sId="4">
    <oc r="E31">
      <v>20285</v>
    </oc>
    <nc r="E31"/>
  </rcc>
  <rcc rId="19257" sId="4">
    <oc r="E32">
      <v>27160</v>
    </oc>
    <nc r="E32"/>
  </rcc>
  <rcc rId="19258" sId="4">
    <oc r="E33">
      <v>37295</v>
    </oc>
    <nc r="E33"/>
  </rcc>
  <rcc rId="19259" sId="4">
    <oc r="E34">
      <v>16730</v>
    </oc>
    <nc r="E34"/>
  </rcc>
  <rcc rId="19260" sId="4">
    <oc r="E35">
      <v>11460</v>
    </oc>
    <nc r="E35"/>
  </rcc>
  <rcc rId="19261" sId="4">
    <oc r="E36">
      <v>44215</v>
    </oc>
    <nc r="E36"/>
  </rcc>
  <rcc rId="19262" sId="4">
    <oc r="E37">
      <v>37170</v>
    </oc>
    <nc r="E37"/>
  </rcc>
  <rcc rId="19263" sId="4">
    <oc r="E38">
      <v>10540</v>
    </oc>
    <nc r="E38"/>
  </rcc>
  <rcc rId="19264" sId="4">
    <oc r="E39">
      <v>41740</v>
    </oc>
    <nc r="E39"/>
  </rcc>
  <rcc rId="19265" sId="4">
    <oc r="E40">
      <v>36445</v>
    </oc>
    <nc r="E40"/>
  </rcc>
  <rcc rId="19266" sId="4">
    <oc r="E41">
      <v>4235</v>
    </oc>
    <nc r="E41"/>
  </rcc>
  <rcc rId="19267" sId="4">
    <oc r="E42">
      <v>95940</v>
    </oc>
    <nc r="E42"/>
  </rcc>
  <rcc rId="19268" sId="4">
    <oc r="E43">
      <v>6810</v>
    </oc>
    <nc r="E43"/>
  </rcc>
  <rcc rId="19269" sId="4">
    <oc r="E44">
      <v>730</v>
    </oc>
    <nc r="E44"/>
  </rcc>
  <rcc rId="19270" sId="4">
    <oc r="E45">
      <v>85405</v>
    </oc>
    <nc r="E45"/>
  </rcc>
  <rcc rId="19271" sId="4">
    <oc r="E46">
      <v>7790</v>
    </oc>
    <nc r="E46"/>
  </rcc>
  <rcc rId="19272" sId="4">
    <oc r="E47">
      <v>10340</v>
    </oc>
    <nc r="E47"/>
  </rcc>
  <rcc rId="19273" sId="4">
    <oc r="E48">
      <v>53670</v>
    </oc>
    <nc r="E48"/>
  </rcc>
  <rcc rId="19274" sId="4">
    <oc r="E49">
      <v>13375</v>
    </oc>
    <nc r="E49"/>
  </rcc>
  <rcc rId="19275" sId="4">
    <oc r="E50">
      <v>30400</v>
    </oc>
    <nc r="E50"/>
  </rcc>
  <rcc rId="19276" sId="4">
    <oc r="E51">
      <v>13780</v>
    </oc>
    <nc r="E51"/>
  </rcc>
  <rcc rId="19277" sId="4">
    <oc r="E52">
      <v>9085</v>
    </oc>
    <nc r="E52"/>
  </rcc>
  <rcc rId="19278" sId="4">
    <oc r="E53">
      <v>18645</v>
    </oc>
    <nc r="E53"/>
  </rcc>
  <rcc rId="19279" sId="4">
    <oc r="E54">
      <v>5505</v>
    </oc>
    <nc r="E54"/>
  </rcc>
  <rcc rId="19280" sId="4">
    <oc r="E55">
      <v>51200</v>
    </oc>
    <nc r="E55"/>
  </rcc>
  <rcc rId="19281" sId="4">
    <oc r="E56">
      <v>44505</v>
    </oc>
    <nc r="E56"/>
  </rcc>
  <rcc rId="19282" sId="4">
    <oc r="E57">
      <v>5100</v>
    </oc>
    <nc r="E57"/>
  </rcc>
  <rcc rId="19283" sId="4">
    <oc r="E58">
      <v>27130</v>
    </oc>
    <nc r="E58"/>
  </rcc>
  <rcc rId="19284" sId="4">
    <oc r="E59">
      <v>11580</v>
    </oc>
    <nc r="E59"/>
  </rcc>
  <rrc rId="19285" sId="5" ref="A64:XFD64" action="deleteRow">
    <undo index="4" exp="ref" v="1" dr="F64" r="G205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64:XFD64" start="0" length="0"/>
    <rcc rId="0" sId="5" dxf="1">
      <nc r="A64" t="inlineStr">
        <is>
          <t>58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64" t="inlineStr">
        <is>
          <t>Корнеев Василий Анатольевич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64" t="inlineStr">
        <is>
          <t>00379113-05</t>
        </is>
      </nc>
      <ndxf>
        <font>
          <sz val="9"/>
          <color auto="1"/>
          <name val="Arial Cyr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64">
        <v>18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64">
        <v>48230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6" sId="5">
    <nc r="A64" t="inlineStr">
      <is>
        <t>58</t>
      </is>
    </nc>
  </rcc>
  <rcc rId="19287" sId="5">
    <nc r="A52" t="inlineStr">
      <is>
        <t>Л/ 46</t>
      </is>
    </nc>
  </rcc>
  <rrc rId="19288" sId="5" ref="A51:XFD51" action="deleteRow">
    <undo index="8" exp="ref" v="1" dr="F51" r="G204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51:XFD51" start="0" length="0"/>
    <rcc rId="0" sId="5" dxf="1">
      <nc r="A51" t="inlineStr">
        <is>
          <t>Л/ 46</t>
        </is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1" t="inlineStr">
        <is>
          <t>Писарева Е.И.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1" t="inlineStr">
        <is>
          <t>00377494-05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1">
        <v>30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1">
        <v>68420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9" sId="5">
    <oc r="E2" t="inlineStr">
      <is>
        <t>Ноябрь</t>
      </is>
    </oc>
    <nc r="E2" t="inlineStr">
      <is>
        <t>Декабрь</t>
      </is>
    </nc>
  </rcc>
  <rcc rId="19290" sId="5">
    <oc r="D6">
      <v>12845</v>
    </oc>
    <nc r="D6">
      <v>12980</v>
    </nc>
  </rcc>
  <rcc rId="19291" sId="5">
    <oc r="D7">
      <v>5205</v>
    </oc>
    <nc r="D7">
      <v>5250</v>
    </nc>
  </rcc>
  <rcc rId="19292" sId="5">
    <oc r="D8">
      <v>11470</v>
    </oc>
    <nc r="D8">
      <v>11520</v>
    </nc>
  </rcc>
  <rcc rId="19293" sId="5">
    <oc r="D9">
      <v>8520</v>
    </oc>
    <nc r="D9">
      <v>8780</v>
    </nc>
  </rcc>
  <rcc rId="19294" sId="5">
    <oc r="D10">
      <v>17725</v>
    </oc>
    <nc r="D10">
      <v>17995</v>
    </nc>
  </rcc>
  <rcc rId="19295" sId="5">
    <oc r="D11">
      <v>45145</v>
    </oc>
    <nc r="D11">
      <v>45225</v>
    </nc>
  </rcc>
  <rcc rId="19296" sId="5">
    <oc r="D12">
      <v>17155</v>
    </oc>
    <nc r="D12">
      <v>17520</v>
    </nc>
  </rcc>
  <rcc rId="19297" sId="5">
    <oc r="D13">
      <v>12715</v>
    </oc>
    <nc r="D13">
      <v>12840</v>
    </nc>
  </rcc>
  <rcc rId="19298" sId="5">
    <oc r="D14">
      <v>68785</v>
    </oc>
    <nc r="D14">
      <v>69070</v>
    </nc>
  </rcc>
  <rcc rId="19299" sId="5">
    <oc r="D15">
      <v>19760</v>
    </oc>
    <nc r="D15">
      <v>20020</v>
    </nc>
  </rcc>
  <rcc rId="19300" sId="5">
    <oc r="D16">
      <v>5475</v>
    </oc>
    <nc r="D16">
      <v>5605</v>
    </nc>
  </rcc>
  <rcc rId="19301" sId="5">
    <oc r="D17">
      <v>32065</v>
    </oc>
    <nc r="D17">
      <v>32215</v>
    </nc>
  </rcc>
  <rcc rId="19302" sId="5">
    <oc r="D18">
      <v>16330</v>
    </oc>
    <nc r="D18">
      <v>16630</v>
    </nc>
  </rcc>
  <rcc rId="19303" sId="5">
    <oc r="D19">
      <v>10640</v>
    </oc>
    <nc r="D19">
      <v>10980</v>
    </nc>
  </rcc>
  <rcc rId="19304" sId="5">
    <oc r="D20">
      <v>49845</v>
    </oc>
    <nc r="D20">
      <v>50340</v>
    </nc>
  </rcc>
  <rcc rId="19305" sId="5">
    <oc r="D21">
      <v>68745</v>
    </oc>
    <nc r="D21">
      <v>69340</v>
    </nc>
  </rcc>
  <rcc rId="19306" sId="5">
    <oc r="D22">
      <v>49725</v>
    </oc>
    <nc r="D22">
      <v>50250</v>
    </nc>
  </rcc>
  <rcc rId="19307" sId="5">
    <oc r="D23">
      <v>10230</v>
    </oc>
    <nc r="D23">
      <v>10395</v>
    </nc>
  </rcc>
  <rcc rId="19308" sId="5">
    <oc r="D24">
      <v>6940</v>
    </oc>
    <nc r="D24">
      <v>7035</v>
    </nc>
  </rcc>
  <rcc rId="19309" sId="5">
    <oc r="D25">
      <v>14430</v>
    </oc>
    <nc r="D25">
      <v>14460</v>
    </nc>
  </rcc>
  <rcc rId="19310" sId="5">
    <oc r="D26">
      <v>8450</v>
    </oc>
    <nc r="D26">
      <v>8525</v>
    </nc>
  </rcc>
  <rcc rId="19311" sId="5">
    <oc r="D27">
      <v>1800</v>
    </oc>
    <nc r="D27">
      <v>2185</v>
    </nc>
  </rcc>
  <rcc rId="19312" sId="5">
    <oc r="D28">
      <v>5045</v>
    </oc>
    <nc r="D28">
      <v>5270</v>
    </nc>
  </rcc>
  <rcc rId="19313" sId="5">
    <oc r="D29">
      <v>18085</v>
    </oc>
    <nc r="D29">
      <v>18370</v>
    </nc>
  </rcc>
  <rcc rId="19314" sId="5">
    <oc r="D30">
      <v>59355</v>
    </oc>
    <nc r="D30">
      <v>59555</v>
    </nc>
  </rcc>
  <rcc rId="19315" sId="5">
    <oc r="D31">
      <v>18075</v>
    </oc>
    <nc r="D31">
      <v>18400</v>
    </nc>
  </rcc>
  <rcc rId="19316" sId="5">
    <oc r="D32">
      <v>17785</v>
    </oc>
    <nc r="D32">
      <v>17925</v>
    </nc>
  </rcc>
  <rcc rId="19317" sId="5">
    <oc r="D33">
      <v>54125</v>
    </oc>
    <nc r="D33">
      <v>54285</v>
    </nc>
  </rcc>
  <rcc rId="19318" sId="5">
    <oc r="D34">
      <v>12625</v>
    </oc>
    <nc r="D34">
      <v>12735</v>
    </nc>
  </rcc>
  <rcc rId="19319" sId="5">
    <oc r="D35">
      <v>9990</v>
    </oc>
    <nc r="D35">
      <v>10080</v>
    </nc>
  </rcc>
  <rcc rId="19320" sId="5">
    <oc r="D36">
      <v>67235</v>
    </oc>
    <nc r="D36">
      <v>67575</v>
    </nc>
  </rcc>
  <rcc rId="19321" sId="5">
    <oc r="D37">
      <v>24995</v>
    </oc>
    <nc r="D37">
      <v>25265</v>
    </nc>
  </rcc>
  <rcc rId="19322" sId="5">
    <oc r="D38">
      <v>88630</v>
    </oc>
    <nc r="D38">
      <v>89035</v>
    </nc>
  </rcc>
  <rcc rId="19323" sId="5">
    <oc r="D39">
      <v>10785</v>
    </oc>
    <nc r="D39">
      <v>10975</v>
    </nc>
  </rcc>
  <rcc rId="19324" sId="5">
    <oc r="D40">
      <v>63145</v>
    </oc>
    <nc r="D40">
      <v>63350</v>
    </nc>
  </rcc>
  <rcc rId="19325" sId="5">
    <oc r="D41">
      <v>17270</v>
    </oc>
    <nc r="D41">
      <v>17570</v>
    </nc>
  </rcc>
  <rcc rId="19326" sId="5">
    <oc r="D42">
      <v>105250</v>
    </oc>
    <nc r="D42">
      <v>105580</v>
    </nc>
  </rcc>
  <rcc rId="19327" sId="5">
    <oc r="D43">
      <v>12520</v>
    </oc>
    <nc r="D43">
      <v>12800</v>
    </nc>
  </rcc>
  <rcc rId="19328" sId="5">
    <oc r="D44">
      <v>23290</v>
    </oc>
    <nc r="D44">
      <v>23400</v>
    </nc>
  </rcc>
  <rcc rId="19329" sId="5">
    <oc r="D45">
      <v>18680</v>
    </oc>
    <nc r="D45">
      <v>18910</v>
    </nc>
  </rcc>
  <rcc rId="19330" sId="5">
    <oc r="D46">
      <v>30660</v>
    </oc>
    <nc r="D46">
      <v>30745</v>
    </nc>
  </rcc>
  <rcc rId="19331" sId="5">
    <oc r="D47">
      <v>8355</v>
    </oc>
    <nc r="D47">
      <v>8660</v>
    </nc>
  </rcc>
  <rcc rId="19332" sId="5">
    <oc r="D48">
      <v>24265</v>
    </oc>
    <nc r="D48">
      <v>24395</v>
    </nc>
  </rcc>
  <rcc rId="19333" sId="5">
    <oc r="D49">
      <v>32865</v>
    </oc>
    <nc r="D49">
      <v>33185</v>
    </nc>
  </rcc>
  <rcc rId="19334" sId="5">
    <oc r="D50">
      <v>18205</v>
    </oc>
    <nc r="D50">
      <v>18305</v>
    </nc>
  </rcc>
  <rcc rId="19335" sId="5">
    <oc r="D51">
      <v>0</v>
    </oc>
    <nc r="D51">
      <v>225</v>
    </nc>
  </rcc>
  <rcc rId="19336" sId="5">
    <oc r="D52">
      <v>20640</v>
    </oc>
    <nc r="D52">
      <v>20900</v>
    </nc>
  </rcc>
  <rcc rId="19337" sId="5">
    <oc r="D53">
      <v>35840</v>
    </oc>
    <nc r="D53">
      <v>35940</v>
    </nc>
  </rcc>
  <rcc rId="19338" sId="5">
    <oc r="D54">
      <v>38900</v>
    </oc>
    <nc r="D54">
      <v>39455</v>
    </nc>
  </rcc>
  <rcc rId="19339" sId="5">
    <oc r="D55">
      <v>6130</v>
    </oc>
    <nc r="D55">
      <v>6400</v>
    </nc>
  </rcc>
  <rcc rId="19340" sId="5">
    <oc r="D56">
      <v>254340</v>
    </oc>
    <nc r="D56">
      <v>255595</v>
    </nc>
  </rcc>
  <rcc rId="19341" sId="5">
    <oc r="D57">
      <v>31350</v>
    </oc>
    <nc r="D57">
      <v>31405</v>
    </nc>
  </rcc>
  <rcc rId="19342" sId="5">
    <oc r="D58">
      <v>4355</v>
    </oc>
    <nc r="D58">
      <v>5200</v>
    </nc>
  </rcc>
  <rcc rId="19343" sId="5">
    <oc r="D59">
      <v>65940</v>
    </oc>
    <nc r="D59">
      <v>66035</v>
    </nc>
  </rcc>
  <rcc rId="19344" sId="5">
    <oc r="D61">
      <v>2880</v>
    </oc>
    <nc r="D61">
      <v>3000</v>
    </nc>
  </rcc>
  <rcc rId="19345" sId="5">
    <oc r="D62">
      <v>7725</v>
    </oc>
    <nc r="D62">
      <v>7830</v>
    </nc>
  </rcc>
  <rcc rId="19346" sId="5">
    <oc r="D63">
      <v>0</v>
    </oc>
    <nc r="D63">
      <v>130</v>
    </nc>
  </rcc>
  <rcc rId="19347" sId="5">
    <oc r="D64">
      <v>17785</v>
    </oc>
    <nc r="D64">
      <v>17995</v>
    </nc>
  </rcc>
  <rcc rId="19348" sId="5">
    <oc r="D65">
      <v>5900</v>
    </oc>
    <nc r="D65">
      <v>6035</v>
    </nc>
  </rcc>
  <rcc rId="19349" sId="5">
    <oc r="D66">
      <v>21445</v>
    </oc>
    <nc r="D66">
      <v>21700</v>
    </nc>
  </rcc>
  <rcc rId="19350" sId="5">
    <oc r="D67">
      <v>24705</v>
    </oc>
    <nc r="D67">
      <v>25395</v>
    </nc>
  </rcc>
  <rcc rId="19351" sId="5">
    <oc r="D68">
      <v>5220</v>
    </oc>
    <nc r="D68">
      <v>5305</v>
    </nc>
  </rcc>
  <rcc rId="19352" sId="5">
    <oc r="D70">
      <v>20115</v>
    </oc>
    <nc r="D70">
      <v>20175</v>
    </nc>
  </rcc>
  <rcc rId="19353" sId="5">
    <oc r="D71">
      <v>34600</v>
    </oc>
    <nc r="D71">
      <v>34830</v>
    </nc>
  </rcc>
  <rcc rId="19354" sId="5">
    <oc r="D72">
      <v>31315</v>
    </oc>
    <nc r="D72">
      <v>31550</v>
    </nc>
  </rcc>
  <rcc rId="19355" sId="5">
    <oc r="D73">
      <v>3140</v>
    </oc>
    <nc r="D73">
      <v>3245</v>
    </nc>
  </rcc>
  <rcc rId="19356" sId="5">
    <oc r="D74">
      <v>4310</v>
    </oc>
    <nc r="D74">
      <v>4425</v>
    </nc>
  </rcc>
  <rcc rId="19357" sId="5">
    <oc r="D75">
      <v>5050</v>
    </oc>
    <nc r="D75">
      <v>5075</v>
    </nc>
  </rcc>
  <rcc rId="19358" sId="5">
    <oc r="D76">
      <v>52380</v>
    </oc>
    <nc r="D76">
      <v>53070</v>
    </nc>
  </rcc>
  <rcc rId="19359" sId="5">
    <oc r="D77">
      <v>11145</v>
    </oc>
    <nc r="D77">
      <v>11340</v>
    </nc>
  </rcc>
  <rcc rId="19360" sId="5">
    <oc r="D78">
      <v>11040</v>
    </oc>
    <nc r="D78">
      <v>11215</v>
    </nc>
  </rcc>
  <rcc rId="19361" sId="5">
    <oc r="D79">
      <v>7130</v>
    </oc>
    <nc r="D79">
      <v>7360</v>
    </nc>
  </rcc>
  <rcc rId="19362" sId="5">
    <oc r="D80">
      <v>5540</v>
    </oc>
    <nc r="D80">
      <v>5815</v>
    </nc>
  </rcc>
  <rcc rId="19363" sId="5">
    <oc r="D81">
      <v>9850</v>
    </oc>
    <nc r="D81">
      <v>9945</v>
    </nc>
  </rcc>
  <rcc rId="19364" sId="5">
    <oc r="D82">
      <v>1750</v>
    </oc>
    <nc r="D82">
      <v>1810</v>
    </nc>
  </rcc>
  <rcc rId="19365" sId="5">
    <oc r="D83">
      <v>14960</v>
    </oc>
    <nc r="D83">
      <v>15015</v>
    </nc>
  </rcc>
  <rcc rId="19366" sId="5">
    <oc r="D85">
      <v>24985</v>
    </oc>
    <nc r="D85">
      <v>25045</v>
    </nc>
  </rcc>
  <rcc rId="19367" sId="5">
    <oc r="D86">
      <v>26715</v>
    </oc>
    <nc r="D86">
      <v>26790</v>
    </nc>
  </rcc>
  <rcc rId="19368" sId="5">
    <oc r="D87">
      <v>8290</v>
    </oc>
    <nc r="D87">
      <v>8345</v>
    </nc>
  </rcc>
  <rcc rId="19369" sId="5">
    <oc r="D88">
      <v>2960</v>
    </oc>
    <nc r="D88">
      <v>2970</v>
    </nc>
  </rcc>
  <rcc rId="19370" sId="5">
    <oc r="D89">
      <v>30290</v>
    </oc>
    <nc r="D89">
      <v>31210</v>
    </nc>
  </rcc>
  <rcc rId="19371" sId="5">
    <oc r="D90">
      <v>26665</v>
    </oc>
    <nc r="D90">
      <v>26740</v>
    </nc>
  </rcc>
  <rcc rId="19372" sId="5">
    <oc r="D91">
      <v>62795</v>
    </oc>
    <nc r="D91">
      <v>63375</v>
    </nc>
  </rcc>
  <rcc rId="19373" sId="5">
    <oc r="D92">
      <v>39215</v>
    </oc>
    <nc r="D92">
      <v>39305</v>
    </nc>
  </rcc>
  <rcc rId="19374" sId="5">
    <oc r="D94">
      <v>0</v>
    </oc>
    <nc r="D94">
      <v>270</v>
    </nc>
  </rcc>
  <rcc rId="19375" sId="5">
    <oc r="D95">
      <v>17945</v>
    </oc>
    <nc r="D95">
      <v>18260</v>
    </nc>
  </rcc>
  <rcc rId="19376" sId="5">
    <oc r="D96">
      <v>6930</v>
    </oc>
    <nc r="D96">
      <v>7100</v>
    </nc>
  </rcc>
  <rcc rId="19377" sId="5">
    <oc r="D97">
      <v>31900</v>
    </oc>
    <nc r="D97">
      <v>32260</v>
    </nc>
  </rcc>
  <rcc rId="19378" sId="5">
    <oc r="D98">
      <v>7590</v>
    </oc>
    <nc r="D98">
      <v>7705</v>
    </nc>
  </rcc>
  <rcc rId="19379" sId="5">
    <oc r="D99">
      <v>41405</v>
    </oc>
    <nc r="D99">
      <v>41815</v>
    </nc>
  </rcc>
  <rcc rId="19380" sId="5">
    <oc r="D100">
      <v>29320</v>
    </oc>
    <nc r="D100">
      <v>29565</v>
    </nc>
  </rcc>
  <rcc rId="19381" sId="5">
    <oc r="D101">
      <v>27670</v>
    </oc>
    <nc r="D101">
      <v>28345</v>
    </nc>
  </rcc>
  <rcc rId="19382" sId="5">
    <oc r="D102">
      <v>15040</v>
    </oc>
    <nc r="D102">
      <v>15435</v>
    </nc>
  </rcc>
  <rcc rId="19383" sId="5">
    <oc r="D103">
      <v>13325</v>
    </oc>
    <nc r="D103">
      <v>13530</v>
    </nc>
  </rcc>
  <rcc rId="19384" sId="5">
    <oc r="D104">
      <v>22955</v>
    </oc>
    <nc r="D104">
      <v>23105</v>
    </nc>
  </rcc>
  <rcc rId="19385" sId="5">
    <oc r="D105">
      <v>3300</v>
    </oc>
    <nc r="D105">
      <v>3460</v>
    </nc>
  </rcc>
  <rcc rId="19386" sId="5">
    <oc r="D106">
      <v>8130</v>
    </oc>
    <nc r="D106">
      <v>8300</v>
    </nc>
  </rcc>
  <rcc rId="19387" sId="5">
    <oc r="D108">
      <v>96110</v>
    </oc>
    <nc r="D108">
      <v>96390</v>
    </nc>
  </rcc>
  <rcc rId="19388" sId="5">
    <oc r="D110">
      <v>11120</v>
    </oc>
    <nc r="D110">
      <v>11760</v>
    </nc>
  </rcc>
  <rcc rId="19389" sId="5">
    <oc r="D111">
      <v>23310</v>
    </oc>
    <nc r="D111">
      <v>23910</v>
    </nc>
  </rcc>
  <rcc rId="19390" sId="5">
    <oc r="D112">
      <v>4300</v>
    </oc>
    <nc r="D112">
      <v>4485</v>
    </nc>
  </rcc>
  <rcc rId="19391" sId="5">
    <oc r="D113">
      <v>18300</v>
    </oc>
    <nc r="D113">
      <v>18570</v>
    </nc>
  </rcc>
  <rcc rId="19392" sId="5">
    <oc r="D114">
      <v>10190</v>
    </oc>
    <nc r="D114">
      <v>10420</v>
    </nc>
  </rcc>
  <rcc rId="19393" sId="5">
    <oc r="D115">
      <v>45360</v>
    </oc>
    <nc r="D115">
      <v>45625</v>
    </nc>
  </rcc>
  <rcc rId="19394" sId="5">
    <oc r="D116">
      <v>34820</v>
    </oc>
    <nc r="D116">
      <v>34890</v>
    </nc>
  </rcc>
  <rcc rId="19395" sId="5">
    <oc r="D117">
      <v>94455</v>
    </oc>
    <nc r="D117">
      <v>94745</v>
    </nc>
  </rcc>
  <rcc rId="19396" sId="5">
    <oc r="D118">
      <v>37690</v>
    </oc>
    <nc r="D118">
      <v>38180</v>
    </nc>
  </rcc>
  <rcc rId="19397" sId="5">
    <oc r="D119">
      <v>1075</v>
    </oc>
    <nc r="D119">
      <v>1205</v>
    </nc>
  </rcc>
  <rcc rId="19398" sId="5">
    <oc r="D120">
      <v>85360</v>
    </oc>
    <nc r="D120">
      <v>85645</v>
    </nc>
  </rcc>
  <rcc rId="19399" sId="5">
    <oc r="D121">
      <v>82200</v>
    </oc>
    <nc r="D121">
      <v>82505</v>
    </nc>
  </rcc>
  <rcc rId="19400" sId="5">
    <oc r="D122">
      <v>15205</v>
    </oc>
    <nc r="D122">
      <v>15445</v>
    </nc>
  </rcc>
  <rcc rId="19401" sId="5">
    <oc r="D123">
      <v>4690</v>
    </oc>
    <nc r="D123">
      <v>4765</v>
    </nc>
  </rcc>
  <rcc rId="19402" sId="5">
    <oc r="D124">
      <v>7585</v>
    </oc>
    <nc r="D124">
      <v>7825</v>
    </nc>
  </rcc>
  <rcc rId="19403" sId="5">
    <oc r="D125">
      <v>8900</v>
    </oc>
    <nc r="D125">
      <v>9070</v>
    </nc>
  </rcc>
  <rcc rId="19404" sId="5">
    <oc r="D126">
      <v>29480</v>
    </oc>
    <nc r="D126">
      <v>29760</v>
    </nc>
  </rcc>
  <rcc rId="19405" sId="5">
    <oc r="D127">
      <v>56260</v>
    </oc>
    <nc r="D127">
      <v>57040</v>
    </nc>
  </rcc>
  <rcc rId="19406" sId="5">
    <oc r="D128">
      <v>6840</v>
    </oc>
    <nc r="D128">
      <v>7185</v>
    </nc>
  </rcc>
  <rcc rId="19407" sId="5">
    <oc r="D129">
      <v>14800</v>
    </oc>
    <nc r="D129">
      <v>14995</v>
    </nc>
  </rcc>
  <rcc rId="19408" sId="5">
    <oc r="D130">
      <v>10495</v>
    </oc>
    <nc r="D130">
      <v>10815</v>
    </nc>
  </rcc>
  <rcc rId="19409" sId="5">
    <oc r="D131">
      <v>7630</v>
    </oc>
    <nc r="D131">
      <v>7735</v>
    </nc>
  </rcc>
  <rcc rId="19410" sId="5">
    <oc r="D132">
      <v>8880</v>
    </oc>
    <nc r="D132">
      <v>8995</v>
    </nc>
  </rcc>
  <rcc rId="19411" sId="5">
    <oc r="D133">
      <v>18110</v>
    </oc>
    <nc r="D133">
      <v>18245</v>
    </nc>
  </rcc>
  <rcc rId="19412" sId="5">
    <oc r="D134">
      <v>16925</v>
    </oc>
    <nc r="D134">
      <v>17100</v>
    </nc>
  </rcc>
  <rcc rId="19413" sId="5">
    <oc r="D135">
      <v>29850</v>
    </oc>
    <nc r="D135">
      <v>30030</v>
    </nc>
  </rcc>
  <rcc rId="19414" sId="5">
    <oc r="D136">
      <v>57040</v>
    </oc>
    <nc r="D136">
      <v>57250</v>
    </nc>
  </rcc>
  <rcc rId="19415" sId="5">
    <oc r="D137">
      <v>27615</v>
    </oc>
    <nc r="D137">
      <v>27875</v>
    </nc>
  </rcc>
  <rcc rId="19416" sId="5">
    <oc r="D138">
      <v>26660</v>
    </oc>
    <nc r="D138">
      <v>27025</v>
    </nc>
  </rcc>
  <rcc rId="19417" sId="5">
    <oc r="D139">
      <v>39635</v>
    </oc>
    <nc r="D139">
      <v>39795</v>
    </nc>
  </rcc>
  <rcc rId="19418" sId="5">
    <oc r="D140">
      <v>17835</v>
    </oc>
    <nc r="D140">
      <v>18045</v>
    </nc>
  </rcc>
  <rcc rId="19419" sId="5">
    <oc r="D141">
      <v>7970</v>
    </oc>
    <nc r="D141">
      <v>8190</v>
    </nc>
  </rcc>
  <rcc rId="19420" sId="5">
    <oc r="D142">
      <v>25230</v>
    </oc>
    <nc r="D142">
      <v>25580</v>
    </nc>
  </rcc>
  <rcc rId="19421" sId="5">
    <oc r="D143">
      <v>40830</v>
    </oc>
    <nc r="D143">
      <v>40985</v>
    </nc>
  </rcc>
  <rcc rId="19422" sId="5">
    <oc r="D144">
      <v>53830</v>
    </oc>
    <nc r="D144">
      <v>54400</v>
    </nc>
  </rcc>
  <rcc rId="19423" sId="5">
    <oc r="D145">
      <v>9415</v>
    </oc>
    <nc r="D145">
      <v>9660</v>
    </nc>
  </rcc>
  <rcc rId="19424" sId="5">
    <oc r="D146">
      <v>10960</v>
    </oc>
    <nc r="D146">
      <v>11215</v>
    </nc>
  </rcc>
  <rcc rId="19425" sId="5">
    <oc r="D147">
      <v>27535</v>
    </oc>
    <nc r="D147">
      <v>27920</v>
    </nc>
  </rcc>
  <rcc rId="19426" sId="5">
    <oc r="D148">
      <v>12760</v>
    </oc>
    <nc r="D148">
      <v>12900</v>
    </nc>
  </rcc>
  <rcc rId="19427" sId="5">
    <oc r="D149">
      <v>39400</v>
    </oc>
    <nc r="D149">
      <v>39555</v>
    </nc>
  </rcc>
  <rcc rId="19428" sId="5">
    <oc r="D150">
      <v>38085</v>
    </oc>
    <nc r="D150">
      <v>38240</v>
    </nc>
  </rcc>
  <rcc rId="19429" sId="5">
    <oc r="D151">
      <v>43125</v>
    </oc>
    <nc r="D151">
      <v>43335</v>
    </nc>
  </rcc>
  <rcc rId="19430" sId="5">
    <oc r="D152">
      <v>22320</v>
    </oc>
    <nc r="D152">
      <v>22520</v>
    </nc>
  </rcc>
  <rcc rId="19431" sId="5">
    <oc r="D154">
      <v>27850</v>
    </oc>
    <nc r="D154">
      <v>28060</v>
    </nc>
  </rcc>
  <rcc rId="19432" sId="5">
    <oc r="D155">
      <v>72535</v>
    </oc>
    <nc r="D155">
      <v>73055</v>
    </nc>
  </rcc>
  <rcc rId="19433" sId="5">
    <oc r="D156">
      <v>22750</v>
    </oc>
    <nc r="D156">
      <v>23130</v>
    </nc>
  </rcc>
  <rcc rId="19434" sId="5">
    <oc r="D157">
      <v>34705</v>
    </oc>
    <nc r="D157">
      <v>35000</v>
    </nc>
  </rcc>
  <rcc rId="19435" sId="5">
    <oc r="D158">
      <v>3255</v>
    </oc>
    <nc r="D158">
      <v>3500</v>
    </nc>
  </rcc>
  <rcc rId="19436" sId="5">
    <oc r="D159">
      <v>6970</v>
    </oc>
    <nc r="D159">
      <v>7120</v>
    </nc>
  </rcc>
  <rcc rId="19437" sId="5">
    <oc r="D160">
      <v>11010</v>
    </oc>
    <nc r="D160">
      <v>11525</v>
    </nc>
  </rcc>
  <rcc rId="19438" sId="5">
    <oc r="D161">
      <v>90895</v>
    </oc>
    <nc r="D161">
      <v>91095</v>
    </nc>
  </rcc>
  <rcc rId="19439" sId="5">
    <oc r="D162">
      <v>69800</v>
    </oc>
    <nc r="D162">
      <v>70365</v>
    </nc>
  </rcc>
  <rcc rId="19440" sId="5">
    <oc r="D163">
      <v>18170</v>
    </oc>
    <nc r="D163">
      <v>18515</v>
    </nc>
  </rcc>
  <rcc rId="19441" sId="5">
    <oc r="D164">
      <v>46400</v>
    </oc>
    <nc r="D164">
      <v>46445</v>
    </nc>
  </rcc>
  <rcc rId="19442" sId="5">
    <oc r="D166">
      <v>21860</v>
    </oc>
    <nc r="D166">
      <v>22080</v>
    </nc>
  </rcc>
  <rfmt sheetId="5" sqref="D16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443" sId="5">
    <oc r="D168">
      <v>0</v>
    </oc>
    <nc r="D168">
      <v>375</v>
    </nc>
  </rcc>
  <rcc rId="19444" sId="5">
    <oc r="D169">
      <v>12590</v>
    </oc>
    <nc r="D169">
      <v>12670</v>
    </nc>
  </rcc>
  <rcc rId="19445" sId="5">
    <oc r="D170">
      <v>12090</v>
    </oc>
    <nc r="D170">
      <v>12220</v>
    </nc>
  </rcc>
  <rcc rId="19446" sId="5">
    <oc r="D171">
      <v>9335</v>
    </oc>
    <nc r="D171">
      <v>9640</v>
    </nc>
  </rcc>
  <rcc rId="19447" sId="5">
    <oc r="D172">
      <v>68815</v>
    </oc>
    <nc r="D172">
      <v>69080</v>
    </nc>
  </rcc>
  <rcc rId="19448" sId="5">
    <oc r="D173">
      <v>38620</v>
    </oc>
    <nc r="D173">
      <v>38840</v>
    </nc>
  </rcc>
  <rcc rId="19449" sId="5">
    <oc r="D174">
      <v>17795</v>
    </oc>
    <nc r="D174">
      <v>18040</v>
    </nc>
  </rcc>
  <rcc rId="19450" sId="5">
    <oc r="D175">
      <v>9110</v>
    </oc>
    <nc r="D175">
      <v>9270</v>
    </nc>
  </rcc>
  <rcc rId="19451" sId="5">
    <oc r="D176">
      <v>50965</v>
    </oc>
    <nc r="D176">
      <v>51225</v>
    </nc>
  </rcc>
  <rcc rId="19452" sId="5">
    <oc r="D177">
      <v>44180</v>
    </oc>
    <nc r="D177">
      <v>44335</v>
    </nc>
  </rcc>
  <rcc rId="19453" sId="5">
    <oc r="D178">
      <v>30570</v>
    </oc>
    <nc r="D178">
      <v>31095</v>
    </nc>
  </rcc>
  <rcc rId="19454" sId="5">
    <oc r="D179">
      <v>125850</v>
    </oc>
    <nc r="D179">
      <v>126455</v>
    </nc>
  </rcc>
  <rcc rId="19455" sId="5">
    <oc r="D180">
      <v>46910</v>
    </oc>
    <nc r="D180">
      <v>47290</v>
    </nc>
  </rcc>
  <rcc rId="19456" sId="5">
    <oc r="D181">
      <v>37585</v>
    </oc>
    <nc r="D181">
      <v>37800</v>
    </nc>
  </rcc>
  <rcc rId="19457" sId="5">
    <oc r="D182">
      <v>8820</v>
    </oc>
    <nc r="D182">
      <v>9030</v>
    </nc>
  </rcc>
  <rcc rId="19458" sId="5">
    <oc r="D183">
      <v>7800</v>
    </oc>
    <nc r="D183">
      <v>7990</v>
    </nc>
  </rcc>
  <rcc rId="19459" sId="5">
    <oc r="D184">
      <v>30350</v>
    </oc>
    <nc r="D184">
      <v>30500</v>
    </nc>
  </rcc>
  <rcc rId="19460" sId="5">
    <oc r="D185">
      <v>21420</v>
    </oc>
    <nc r="D185">
      <v>21810</v>
    </nc>
  </rcc>
  <rcc rId="19461" sId="5">
    <oc r="D186">
      <v>9395</v>
    </oc>
    <nc r="D186">
      <v>9545</v>
    </nc>
  </rcc>
  <rcc rId="19462" sId="5">
    <oc r="D187">
      <v>16910</v>
    </oc>
    <nc r="D187">
      <v>17160</v>
    </nc>
  </rcc>
  <rcc rId="19463" sId="5">
    <oc r="D188">
      <v>40045</v>
    </oc>
    <nc r="D188">
      <v>40125</v>
    </nc>
  </rcc>
  <rcc rId="19464" sId="5">
    <oc r="D189">
      <v>12185</v>
    </oc>
    <nc r="D189">
      <v>12355</v>
    </nc>
  </rcc>
  <rcc rId="19465" sId="5">
    <oc r="D190">
      <v>120280</v>
    </oc>
    <nc r="D190">
      <v>120555</v>
    </nc>
  </rcc>
  <rcc rId="19466" sId="5">
    <oc r="D191">
      <v>5280</v>
    </oc>
    <nc r="D191">
      <v>5595</v>
    </nc>
  </rcc>
  <rcc rId="19467" sId="5">
    <oc r="D192">
      <v>22770</v>
    </oc>
    <nc r="D192">
      <v>23250</v>
    </nc>
  </rcc>
  <rcc rId="19468" sId="5">
    <oc r="D193">
      <v>31180</v>
    </oc>
    <nc r="D193">
      <v>31415</v>
    </nc>
  </rcc>
  <rcc rId="19469" sId="5">
    <oc r="D194">
      <v>22990</v>
    </oc>
    <nc r="D194">
      <v>23635</v>
    </nc>
  </rcc>
  <rcc rId="19470" sId="5">
    <oc r="D196">
      <v>8980</v>
    </oc>
    <nc r="D196">
      <v>9175</v>
    </nc>
  </rcc>
  <rcc rId="19471" sId="5">
    <oc r="D197">
      <v>15440</v>
    </oc>
    <nc r="D197">
      <v>16875</v>
    </nc>
  </rcc>
  <rcc rId="19472" sId="5">
    <oc r="D198">
      <v>8670</v>
    </oc>
    <nc r="D198">
      <v>8895</v>
    </nc>
  </rcc>
  <rcc rId="19473" sId="5">
    <oc r="D199">
      <v>16520</v>
    </oc>
    <nc r="D199">
      <v>16685</v>
    </nc>
  </rcc>
  <rcc rId="19474" sId="5">
    <oc r="D200">
      <v>16150</v>
    </oc>
    <nc r="D200">
      <v>16175</v>
    </nc>
  </rcc>
  <rcc rId="19475" sId="5">
    <oc r="D201">
      <v>21455</v>
    </oc>
    <nc r="D201">
      <v>21715</v>
    </nc>
  </rcc>
  <rcc rId="19476" sId="5">
    <oc r="D202">
      <v>14220</v>
    </oc>
    <nc r="D202">
      <v>14480</v>
    </nc>
  </rcc>
  <rcc rId="19477" sId="5">
    <oc r="E6">
      <v>12980</v>
    </oc>
    <nc r="E6"/>
  </rcc>
  <rcc rId="19478" sId="5">
    <oc r="E7">
      <v>5250</v>
    </oc>
    <nc r="E7"/>
  </rcc>
  <rcc rId="19479" sId="5">
    <oc r="E8">
      <v>11520</v>
    </oc>
    <nc r="E8"/>
  </rcc>
  <rcc rId="19480" sId="5">
    <oc r="E9">
      <v>8780</v>
    </oc>
    <nc r="E9"/>
  </rcc>
  <rcc rId="19481" sId="5">
    <oc r="E10">
      <v>17995</v>
    </oc>
    <nc r="E10"/>
  </rcc>
  <rcc rId="19482" sId="5">
    <oc r="E11">
      <v>45225</v>
    </oc>
    <nc r="E11"/>
  </rcc>
  <rcc rId="19483" sId="5">
    <oc r="E12">
      <v>17520</v>
    </oc>
    <nc r="E12"/>
  </rcc>
  <rcc rId="19484" sId="5">
    <oc r="E13">
      <v>12840</v>
    </oc>
    <nc r="E13"/>
  </rcc>
  <rcc rId="19485" sId="5">
    <oc r="E14">
      <v>69070</v>
    </oc>
    <nc r="E14"/>
  </rcc>
  <rcc rId="19486" sId="5">
    <oc r="E15">
      <v>20020</v>
    </oc>
    <nc r="E15"/>
  </rcc>
  <rcc rId="19487" sId="5">
    <oc r="E16">
      <v>5605</v>
    </oc>
    <nc r="E16"/>
  </rcc>
  <rcc rId="19488" sId="5">
    <oc r="E17">
      <v>32215</v>
    </oc>
    <nc r="E17"/>
  </rcc>
  <rcc rId="19489" sId="5">
    <oc r="E18">
      <v>16630</v>
    </oc>
    <nc r="E18"/>
  </rcc>
  <rcc rId="19490" sId="5">
    <oc r="E19">
      <v>10980</v>
    </oc>
    <nc r="E19"/>
  </rcc>
  <rcc rId="19491" sId="5">
    <oc r="E20">
      <v>50340</v>
    </oc>
    <nc r="E20"/>
  </rcc>
  <rcc rId="19492" sId="5">
    <oc r="E21">
      <v>69340</v>
    </oc>
    <nc r="E21"/>
  </rcc>
  <rcc rId="19493" sId="5">
    <oc r="E22">
      <v>50250</v>
    </oc>
    <nc r="E22"/>
  </rcc>
  <rcc rId="19494" sId="5">
    <oc r="E23">
      <v>10395</v>
    </oc>
    <nc r="E23"/>
  </rcc>
  <rcc rId="19495" sId="5">
    <oc r="E24">
      <v>7035</v>
    </oc>
    <nc r="E24"/>
  </rcc>
  <rcc rId="19496" sId="5">
    <oc r="E25">
      <v>14460</v>
    </oc>
    <nc r="E25"/>
  </rcc>
  <rcc rId="19497" sId="5">
    <oc r="E26">
      <v>8525</v>
    </oc>
    <nc r="E26"/>
  </rcc>
  <rcc rId="19498" sId="5">
    <oc r="E27">
      <v>2185</v>
    </oc>
    <nc r="E27"/>
  </rcc>
  <rcc rId="19499" sId="5">
    <oc r="E28">
      <v>5270</v>
    </oc>
    <nc r="E28"/>
  </rcc>
  <rcc rId="19500" sId="5">
    <oc r="E29">
      <v>18370</v>
    </oc>
    <nc r="E29"/>
  </rcc>
  <rcc rId="19501" sId="5">
    <oc r="E30">
      <v>59555</v>
    </oc>
    <nc r="E30"/>
  </rcc>
  <rcc rId="19502" sId="5">
    <oc r="E31">
      <v>18400</v>
    </oc>
    <nc r="E31"/>
  </rcc>
  <rcc rId="19503" sId="5">
    <oc r="E32">
      <v>17925</v>
    </oc>
    <nc r="E32"/>
  </rcc>
  <rcc rId="19504" sId="5">
    <oc r="E33">
      <v>54285</v>
    </oc>
    <nc r="E33"/>
  </rcc>
  <rcc rId="19505" sId="5">
    <oc r="E34">
      <v>12735</v>
    </oc>
    <nc r="E34"/>
  </rcc>
  <rcc rId="19506" sId="5">
    <oc r="E35">
      <v>10080</v>
    </oc>
    <nc r="E35"/>
  </rcc>
  <rcc rId="19507" sId="5">
    <oc r="E36">
      <v>67575</v>
    </oc>
    <nc r="E36"/>
  </rcc>
  <rcc rId="19508" sId="5">
    <oc r="E37">
      <v>25265</v>
    </oc>
    <nc r="E37"/>
  </rcc>
  <rcc rId="19509" sId="5">
    <oc r="E38">
      <v>89035</v>
    </oc>
    <nc r="E38"/>
  </rcc>
  <rcc rId="19510" sId="5">
    <oc r="E39">
      <v>10975</v>
    </oc>
    <nc r="E39"/>
  </rcc>
  <rcc rId="19511" sId="5">
    <oc r="E40">
      <v>63350</v>
    </oc>
    <nc r="E40"/>
  </rcc>
  <rcc rId="19512" sId="5">
    <oc r="E41">
      <v>17570</v>
    </oc>
    <nc r="E41"/>
  </rcc>
  <rcc rId="19513" sId="5">
    <oc r="E42">
      <v>105580</v>
    </oc>
    <nc r="E42"/>
  </rcc>
  <rcc rId="19514" sId="5">
    <oc r="E43">
      <v>12800</v>
    </oc>
    <nc r="E43"/>
  </rcc>
  <rcc rId="19515" sId="5">
    <oc r="E44">
      <v>23400</v>
    </oc>
    <nc r="E44"/>
  </rcc>
  <rcc rId="19516" sId="5">
    <oc r="E45">
      <v>18910</v>
    </oc>
    <nc r="E45"/>
  </rcc>
  <rcc rId="19517" sId="5">
    <oc r="E46">
      <v>30745</v>
    </oc>
    <nc r="E46"/>
  </rcc>
  <rcc rId="19518" sId="5">
    <oc r="E47">
      <v>8660</v>
    </oc>
    <nc r="E47"/>
  </rcc>
  <rcc rId="19519" sId="5">
    <oc r="E48">
      <v>24395</v>
    </oc>
    <nc r="E48"/>
  </rcc>
  <rcc rId="19520" sId="5">
    <oc r="E49">
      <v>33185</v>
    </oc>
    <nc r="E49"/>
  </rcc>
  <rcc rId="19521" sId="5">
    <oc r="E50">
      <v>18305</v>
    </oc>
    <nc r="E50"/>
  </rcc>
  <rcc rId="19522" sId="5">
    <oc r="E51">
      <v>225</v>
    </oc>
    <nc r="E51"/>
  </rcc>
  <rcc rId="19523" sId="5">
    <oc r="E52">
      <v>20900</v>
    </oc>
    <nc r="E52"/>
  </rcc>
  <rcc rId="19524" sId="5">
    <oc r="E53">
      <v>35940</v>
    </oc>
    <nc r="E53"/>
  </rcc>
  <rcc rId="19525" sId="5">
    <oc r="E54">
      <v>39455</v>
    </oc>
    <nc r="E54"/>
  </rcc>
  <rcc rId="19526" sId="5">
    <oc r="E55">
      <v>6400</v>
    </oc>
    <nc r="E55"/>
  </rcc>
  <rcc rId="19527" sId="5">
    <oc r="E56">
      <v>255595</v>
    </oc>
    <nc r="E56"/>
  </rcc>
  <rcc rId="19528" sId="5">
    <oc r="E57">
      <v>31405</v>
    </oc>
    <nc r="E57"/>
  </rcc>
  <rcc rId="19529" sId="5">
    <oc r="E58">
      <v>5200</v>
    </oc>
    <nc r="E58"/>
  </rcc>
  <rcc rId="19530" sId="5">
    <oc r="E59">
      <v>66035</v>
    </oc>
    <nc r="E59"/>
  </rcc>
  <rcc rId="19531" sId="5">
    <oc r="E61">
      <v>3000</v>
    </oc>
    <nc r="E61"/>
  </rcc>
  <rcc rId="19532" sId="5">
    <oc r="E62">
      <v>7830</v>
    </oc>
    <nc r="E62"/>
  </rcc>
  <rcc rId="19533" sId="5">
    <oc r="E63">
      <v>130</v>
    </oc>
    <nc r="E63"/>
  </rcc>
  <rcc rId="19534" sId="5">
    <oc r="E64">
      <v>17995</v>
    </oc>
    <nc r="E64"/>
  </rcc>
  <rcc rId="19535" sId="5">
    <oc r="E65">
      <v>6035</v>
    </oc>
    <nc r="E65"/>
  </rcc>
  <rcc rId="19536" sId="5">
    <oc r="E66">
      <v>21700</v>
    </oc>
    <nc r="E66"/>
  </rcc>
  <rcc rId="19537" sId="5">
    <oc r="E67">
      <v>25395</v>
    </oc>
    <nc r="E67"/>
  </rcc>
  <rcc rId="19538" sId="5">
    <oc r="E68">
      <v>5305</v>
    </oc>
    <nc r="E68"/>
  </rcc>
  <rcc rId="19539" sId="5">
    <oc r="E70">
      <v>20175</v>
    </oc>
    <nc r="E70"/>
  </rcc>
  <rcc rId="19540" sId="5">
    <oc r="E71">
      <v>34830</v>
    </oc>
    <nc r="E71"/>
  </rcc>
  <rcc rId="19541" sId="5">
    <oc r="E72">
      <v>31550</v>
    </oc>
    <nc r="E72"/>
  </rcc>
  <rcc rId="19542" sId="5">
    <oc r="E73">
      <v>3245</v>
    </oc>
    <nc r="E73"/>
  </rcc>
  <rcc rId="19543" sId="5">
    <oc r="E74">
      <v>4425</v>
    </oc>
    <nc r="E74"/>
  </rcc>
  <rcc rId="19544" sId="5">
    <oc r="E75">
      <v>5075</v>
    </oc>
    <nc r="E75"/>
  </rcc>
  <rcc rId="19545" sId="5">
    <oc r="E76">
      <v>53070</v>
    </oc>
    <nc r="E76"/>
  </rcc>
  <rcc rId="19546" sId="5">
    <oc r="E77">
      <v>11340</v>
    </oc>
    <nc r="E77"/>
  </rcc>
  <rcc rId="19547" sId="5">
    <oc r="E78">
      <v>11215</v>
    </oc>
    <nc r="E78"/>
  </rcc>
  <rcc rId="19548" sId="5">
    <oc r="E79">
      <v>7360</v>
    </oc>
    <nc r="E79"/>
  </rcc>
  <rcc rId="19549" sId="5">
    <oc r="E80">
      <v>5815</v>
    </oc>
    <nc r="E80"/>
  </rcc>
  <rcc rId="19550" sId="5">
    <oc r="E81">
      <v>9945</v>
    </oc>
    <nc r="E81"/>
  </rcc>
  <rcc rId="19551" sId="5">
    <oc r="E82">
      <v>1810</v>
    </oc>
    <nc r="E82"/>
  </rcc>
  <rcc rId="19552" sId="5">
    <oc r="E83">
      <v>15015</v>
    </oc>
    <nc r="E83"/>
  </rcc>
  <rcc rId="19553" sId="5">
    <oc r="E84">
      <v>100</v>
    </oc>
    <nc r="E84"/>
  </rcc>
  <rcc rId="19554" sId="5">
    <oc r="E85">
      <v>25045</v>
    </oc>
    <nc r="E85"/>
  </rcc>
  <rcc rId="19555" sId="5">
    <oc r="E86">
      <v>26790</v>
    </oc>
    <nc r="E86"/>
  </rcc>
  <rcc rId="19556" sId="5">
    <oc r="E87">
      <v>8345</v>
    </oc>
    <nc r="E87"/>
  </rcc>
  <rcc rId="19557" sId="5">
    <oc r="E88">
      <v>2970</v>
    </oc>
    <nc r="E88"/>
  </rcc>
  <rcc rId="19558" sId="5">
    <oc r="E89">
      <v>31210</v>
    </oc>
    <nc r="E89"/>
  </rcc>
  <rcc rId="19559" sId="5">
    <oc r="E90">
      <v>26740</v>
    </oc>
    <nc r="E90"/>
  </rcc>
  <rcc rId="19560" sId="5">
    <oc r="E91">
      <v>63375</v>
    </oc>
    <nc r="E91"/>
  </rcc>
  <rcc rId="19561" sId="5">
    <oc r="E92">
      <v>39305</v>
    </oc>
    <nc r="E92"/>
  </rcc>
  <rcc rId="19562" sId="5">
    <oc r="E94">
      <v>270</v>
    </oc>
    <nc r="E94"/>
  </rcc>
  <rcc rId="19563" sId="5">
    <oc r="E95">
      <v>18260</v>
    </oc>
    <nc r="E95"/>
  </rcc>
  <rcc rId="19564" sId="5">
    <oc r="E96">
      <v>7100</v>
    </oc>
    <nc r="E96"/>
  </rcc>
  <rcc rId="19565" sId="5">
    <oc r="E97">
      <v>32260</v>
    </oc>
    <nc r="E97"/>
  </rcc>
  <rcc rId="19566" sId="5">
    <oc r="E98">
      <v>7705</v>
    </oc>
    <nc r="E98"/>
  </rcc>
  <rcc rId="19567" sId="5">
    <oc r="E99">
      <v>41815</v>
    </oc>
    <nc r="E99"/>
  </rcc>
  <rcc rId="19568" sId="5">
    <oc r="E100">
      <v>29565</v>
    </oc>
    <nc r="E100"/>
  </rcc>
  <rcc rId="19569" sId="5">
    <oc r="E101">
      <v>28345</v>
    </oc>
    <nc r="E101"/>
  </rcc>
  <rcc rId="19570" sId="5">
    <oc r="E102">
      <v>15435</v>
    </oc>
    <nc r="E102"/>
  </rcc>
  <rcc rId="19571" sId="5">
    <oc r="E103">
      <v>13530</v>
    </oc>
    <nc r="E103"/>
  </rcc>
  <rcc rId="19572" sId="5">
    <oc r="E104">
      <v>23105</v>
    </oc>
    <nc r="E104"/>
  </rcc>
  <rcc rId="19573" sId="5">
    <oc r="E105">
      <v>3460</v>
    </oc>
    <nc r="E105"/>
  </rcc>
  <rcc rId="19574" sId="5">
    <oc r="E106">
      <v>8300</v>
    </oc>
    <nc r="E106"/>
  </rcc>
  <rcc rId="19575" sId="5">
    <oc r="E107">
      <v>5480</v>
    </oc>
    <nc r="E107"/>
  </rcc>
  <rcc rId="19576" sId="5">
    <oc r="E108">
      <v>96390</v>
    </oc>
    <nc r="E108"/>
  </rcc>
  <rcc rId="19577" sId="5">
    <oc r="E109">
      <v>34940</v>
    </oc>
    <nc r="E109"/>
  </rcc>
  <rcc rId="19578" sId="5">
    <oc r="E110">
      <v>11760</v>
    </oc>
    <nc r="E110"/>
  </rcc>
  <rcc rId="19579" sId="5">
    <oc r="E111">
      <v>23910</v>
    </oc>
    <nc r="E111"/>
  </rcc>
  <rcc rId="19580" sId="5">
    <oc r="E112">
      <v>4485</v>
    </oc>
    <nc r="E112"/>
  </rcc>
  <rcc rId="19581" sId="5">
    <oc r="E113">
      <v>18570</v>
    </oc>
    <nc r="E113"/>
  </rcc>
  <rcc rId="19582" sId="5">
    <oc r="E114">
      <v>10420</v>
    </oc>
    <nc r="E114"/>
  </rcc>
  <rcc rId="19583" sId="5">
    <oc r="E115">
      <v>45625</v>
    </oc>
    <nc r="E115"/>
  </rcc>
  <rcc rId="19584" sId="5">
    <oc r="E116">
      <v>34890</v>
    </oc>
    <nc r="E116"/>
  </rcc>
  <rcc rId="19585" sId="5">
    <oc r="E117">
      <v>94745</v>
    </oc>
    <nc r="E117"/>
  </rcc>
  <rcc rId="19586" sId="5">
    <oc r="E118">
      <v>38180</v>
    </oc>
    <nc r="E118"/>
  </rcc>
  <rcc rId="19587" sId="5">
    <oc r="E119">
      <v>1205</v>
    </oc>
    <nc r="E119"/>
  </rcc>
  <rcc rId="19588" sId="5">
    <oc r="E120">
      <v>85645</v>
    </oc>
    <nc r="E120"/>
  </rcc>
  <rcc rId="19589" sId="5">
    <oc r="E121">
      <v>82505</v>
    </oc>
    <nc r="E121"/>
  </rcc>
  <rcc rId="19590" sId="5">
    <oc r="E122">
      <v>15445</v>
    </oc>
    <nc r="E122"/>
  </rcc>
  <rcc rId="19591" sId="5">
    <oc r="E123">
      <v>4765</v>
    </oc>
    <nc r="E123"/>
  </rcc>
  <rcc rId="19592" sId="5">
    <oc r="E124">
      <v>7825</v>
    </oc>
    <nc r="E124"/>
  </rcc>
  <rcc rId="19593" sId="5">
    <oc r="E125">
      <v>9070</v>
    </oc>
    <nc r="E125"/>
  </rcc>
  <rcc rId="19594" sId="5">
    <oc r="E126">
      <v>29760</v>
    </oc>
    <nc r="E126"/>
  </rcc>
  <rcc rId="19595" sId="5">
    <oc r="E127">
      <v>57040</v>
    </oc>
    <nc r="E127"/>
  </rcc>
  <rcc rId="19596" sId="5">
    <oc r="E128">
      <v>7185</v>
    </oc>
    <nc r="E128"/>
  </rcc>
  <rcc rId="19597" sId="5">
    <oc r="E129">
      <v>14995</v>
    </oc>
    <nc r="E129"/>
  </rcc>
  <rcc rId="19598" sId="5">
    <oc r="E130">
      <v>10815</v>
    </oc>
    <nc r="E130"/>
  </rcc>
  <rcc rId="19599" sId="5">
    <oc r="E131">
      <v>7735</v>
    </oc>
    <nc r="E131"/>
  </rcc>
  <rcc rId="19600" sId="5">
    <oc r="E132">
      <v>8995</v>
    </oc>
    <nc r="E132"/>
  </rcc>
  <rcc rId="19601" sId="5">
    <oc r="E133">
      <v>18245</v>
    </oc>
    <nc r="E133"/>
  </rcc>
  <rcc rId="19602" sId="5">
    <oc r="E134">
      <v>17100</v>
    </oc>
    <nc r="E134"/>
  </rcc>
  <rcc rId="19603" sId="5">
    <oc r="E135">
      <v>30030</v>
    </oc>
    <nc r="E135"/>
  </rcc>
  <rcc rId="19604" sId="5">
    <oc r="E136">
      <v>57250</v>
    </oc>
    <nc r="E136"/>
  </rcc>
  <rcc rId="19605" sId="5">
    <oc r="E137">
      <v>27875</v>
    </oc>
    <nc r="E137"/>
  </rcc>
  <rcc rId="19606" sId="5">
    <oc r="E138">
      <v>27025</v>
    </oc>
    <nc r="E138"/>
  </rcc>
  <rcc rId="19607" sId="5">
    <oc r="E139">
      <v>39795</v>
    </oc>
    <nc r="E139"/>
  </rcc>
  <rcc rId="19608" sId="5">
    <oc r="E140">
      <v>18045</v>
    </oc>
    <nc r="E140"/>
  </rcc>
  <rcc rId="19609" sId="5">
    <oc r="E141">
      <v>8190</v>
    </oc>
    <nc r="E141"/>
  </rcc>
  <rcc rId="19610" sId="5">
    <oc r="E142">
      <v>25580</v>
    </oc>
    <nc r="E142"/>
  </rcc>
  <rcc rId="19611" sId="5">
    <oc r="E143">
      <v>40985</v>
    </oc>
    <nc r="E143"/>
  </rcc>
  <rcc rId="19612" sId="5">
    <oc r="E144">
      <v>54400</v>
    </oc>
    <nc r="E144"/>
  </rcc>
  <rcc rId="19613" sId="5">
    <oc r="E145">
      <v>9660</v>
    </oc>
    <nc r="E145"/>
  </rcc>
  <rcc rId="19614" sId="5">
    <oc r="E146">
      <v>11215</v>
    </oc>
    <nc r="E146"/>
  </rcc>
  <rcc rId="19615" sId="5">
    <oc r="E147">
      <v>27920</v>
    </oc>
    <nc r="E147"/>
  </rcc>
  <rcc rId="19616" sId="5">
    <oc r="E148">
      <v>12900</v>
    </oc>
    <nc r="E148"/>
  </rcc>
  <rcc rId="19617" sId="5">
    <oc r="E149">
      <v>39555</v>
    </oc>
    <nc r="E149"/>
  </rcc>
  <rcc rId="19618" sId="5">
    <oc r="E150">
      <v>38240</v>
    </oc>
    <nc r="E150"/>
  </rcc>
  <rcc rId="19619" sId="5">
    <oc r="E151">
      <v>43335</v>
    </oc>
    <nc r="E151"/>
  </rcc>
  <rcc rId="19620" sId="5">
    <oc r="E152">
      <v>22520</v>
    </oc>
    <nc r="E152"/>
  </rcc>
  <rcc rId="19621" sId="5">
    <oc r="E153">
      <v>1405</v>
    </oc>
    <nc r="E153"/>
  </rcc>
  <rcc rId="19622" sId="5">
    <oc r="E154">
      <v>28060</v>
    </oc>
    <nc r="E154"/>
  </rcc>
  <rcc rId="19623" sId="5">
    <oc r="E155">
      <v>73055</v>
    </oc>
    <nc r="E155"/>
  </rcc>
  <rcc rId="19624" sId="5">
    <oc r="E156">
      <v>23130</v>
    </oc>
    <nc r="E156"/>
  </rcc>
  <rcc rId="19625" sId="5">
    <oc r="E157">
      <v>35000</v>
    </oc>
    <nc r="E157"/>
  </rcc>
  <rcc rId="19626" sId="5">
    <oc r="E158">
      <v>3500</v>
    </oc>
    <nc r="E158"/>
  </rcc>
  <rcc rId="19627" sId="5">
    <oc r="E159">
      <v>7120</v>
    </oc>
    <nc r="E159"/>
  </rcc>
  <rcc rId="19628" sId="5">
    <oc r="E160">
      <v>11525</v>
    </oc>
    <nc r="E160"/>
  </rcc>
  <rcc rId="19629" sId="5">
    <oc r="E161">
      <v>91095</v>
    </oc>
    <nc r="E161"/>
  </rcc>
  <rcc rId="19630" sId="5">
    <oc r="E162">
      <v>70365</v>
    </oc>
    <nc r="E162"/>
  </rcc>
  <rcc rId="19631" sId="5">
    <oc r="E163">
      <v>18515</v>
    </oc>
    <nc r="E163"/>
  </rcc>
  <rcc rId="19632" sId="5">
    <oc r="E164">
      <v>46445</v>
    </oc>
    <nc r="E164"/>
  </rcc>
  <rcc rId="19633" sId="5">
    <oc r="E165">
      <v>28880</v>
    </oc>
    <nc r="E165"/>
  </rcc>
  <rcc rId="19634" sId="5">
    <oc r="E166">
      <v>22080</v>
    </oc>
    <nc r="E166"/>
  </rcc>
  <rcc rId="19635" sId="5">
    <oc r="E168">
      <v>375</v>
    </oc>
    <nc r="E168"/>
  </rcc>
  <rcc rId="19636" sId="5">
    <oc r="E169">
      <v>12670</v>
    </oc>
    <nc r="E169"/>
  </rcc>
  <rcc rId="19637" sId="5">
    <oc r="E170">
      <v>12220</v>
    </oc>
    <nc r="E170"/>
  </rcc>
  <rcc rId="19638" sId="5">
    <oc r="E171">
      <v>9640</v>
    </oc>
    <nc r="E171"/>
  </rcc>
  <rcc rId="19639" sId="5">
    <oc r="E172">
      <v>69080</v>
    </oc>
    <nc r="E172"/>
  </rcc>
  <rcc rId="19640" sId="5">
    <oc r="E173">
      <v>38840</v>
    </oc>
    <nc r="E173"/>
  </rcc>
  <rcc rId="19641" sId="5">
    <oc r="E174">
      <v>18040</v>
    </oc>
    <nc r="E174"/>
  </rcc>
  <rcc rId="19642" sId="5">
    <oc r="E175">
      <v>9270</v>
    </oc>
    <nc r="E175"/>
  </rcc>
  <rcc rId="19643" sId="5">
    <oc r="E176">
      <v>51225</v>
    </oc>
    <nc r="E176"/>
  </rcc>
  <rcc rId="19644" sId="5">
    <oc r="E177">
      <v>44335</v>
    </oc>
    <nc r="E177"/>
  </rcc>
  <rcc rId="19645" sId="5">
    <oc r="E178">
      <v>31095</v>
    </oc>
    <nc r="E178"/>
  </rcc>
  <rcc rId="19646" sId="5">
    <oc r="E179">
      <v>126455</v>
    </oc>
    <nc r="E179"/>
  </rcc>
  <rcc rId="19647" sId="5">
    <oc r="E180">
      <v>47290</v>
    </oc>
    <nc r="E180"/>
  </rcc>
  <rcc rId="19648" sId="5">
    <oc r="E181">
      <v>37800</v>
    </oc>
    <nc r="E181"/>
  </rcc>
  <rcc rId="19649" sId="5">
    <oc r="E182">
      <v>9030</v>
    </oc>
    <nc r="E182"/>
  </rcc>
  <rcc rId="19650" sId="5">
    <oc r="E183">
      <v>7990</v>
    </oc>
    <nc r="E183"/>
  </rcc>
  <rcc rId="19651" sId="5">
    <oc r="E184">
      <v>30500</v>
    </oc>
    <nc r="E184"/>
  </rcc>
  <rcc rId="19652" sId="5">
    <oc r="E185">
      <v>21810</v>
    </oc>
    <nc r="E185"/>
  </rcc>
  <rcc rId="19653" sId="5">
    <oc r="E186">
      <v>9545</v>
    </oc>
    <nc r="E186"/>
  </rcc>
  <rcc rId="19654" sId="5">
    <oc r="E187">
      <v>17160</v>
    </oc>
    <nc r="E187"/>
  </rcc>
  <rcc rId="19655" sId="5">
    <oc r="E188">
      <v>40125</v>
    </oc>
    <nc r="E188"/>
  </rcc>
  <rcc rId="19656" sId="5">
    <oc r="E189">
      <v>12355</v>
    </oc>
    <nc r="E189"/>
  </rcc>
  <rcc rId="19657" sId="5">
    <oc r="E190">
      <v>120555</v>
    </oc>
    <nc r="E190"/>
  </rcc>
  <rcc rId="19658" sId="5">
    <oc r="E191">
      <v>5595</v>
    </oc>
    <nc r="E191"/>
  </rcc>
  <rcc rId="19659" sId="5">
    <oc r="E192">
      <v>23250</v>
    </oc>
    <nc r="E192"/>
  </rcc>
  <rcc rId="19660" sId="5">
    <oc r="E193">
      <v>31415</v>
    </oc>
    <nc r="E193"/>
  </rcc>
  <rcc rId="19661" sId="5">
    <oc r="E194">
      <v>23635</v>
    </oc>
    <nc r="E194"/>
  </rcc>
  <rcc rId="19662" sId="5">
    <oc r="E195">
      <v>10225</v>
    </oc>
    <nc r="E195"/>
  </rcc>
  <rcc rId="19663" sId="5">
    <oc r="E196">
      <v>9175</v>
    </oc>
    <nc r="E196"/>
  </rcc>
  <rcc rId="19664" sId="5">
    <oc r="E197">
      <v>16875</v>
    </oc>
    <nc r="E197"/>
  </rcc>
  <rcc rId="19665" sId="5">
    <oc r="E198">
      <v>8895</v>
    </oc>
    <nc r="E198"/>
  </rcc>
  <rcc rId="19666" sId="5">
    <oc r="E199">
      <v>16685</v>
    </oc>
    <nc r="E199"/>
  </rcc>
  <rcc rId="19667" sId="5">
    <oc r="E200">
      <v>16175</v>
    </oc>
    <nc r="E200"/>
  </rcc>
  <rcc rId="19668" sId="5">
    <oc r="E201">
      <v>21715</v>
    </oc>
    <nc r="E201"/>
  </rcc>
  <rcc rId="19669" sId="5">
    <oc r="E202">
      <v>14480</v>
    </oc>
    <nc r="E202"/>
  </rcc>
  <rcc rId="19670" sId="5">
    <nc r="A168" t="inlineStr">
      <is>
        <t>162</t>
      </is>
    </nc>
  </rcc>
  <rrc rId="19671" sId="5" ref="A167:XFD167" action="deleteRow">
    <undo index="10" exp="ref" v="1" dr="F167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7:XFD167" start="0" length="0"/>
    <rcc rId="0" sId="5" dxf="1">
      <nc r="A167" t="inlineStr">
        <is>
          <t>162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167" t="inlineStr">
        <is>
          <t>Большедворский Александр Григорьевич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167" t="inlineStr">
        <is>
          <t>00377492-05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167">
        <v>21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167">
        <v>50510</v>
      </nc>
      <ndxf>
        <alignment horizontal="left" vertical="top" readingOrder="0"/>
      </ndxf>
    </rcc>
  </rrc>
  <rcc rId="19672" sId="6">
    <oc r="E1" t="inlineStr">
      <is>
        <t>Ноябрь</t>
      </is>
    </oc>
    <nc r="E1" t="inlineStr">
      <is>
        <t>Декабрь</t>
      </is>
    </nc>
  </rcc>
  <rcc rId="19673" sId="6" numFmtId="19">
    <oc r="D6">
      <v>44858</v>
    </oc>
    <nc r="D6">
      <v>44889</v>
    </nc>
  </rcc>
  <rcc rId="19674" sId="6" numFmtId="19">
    <oc r="E6">
      <v>44888</v>
    </oc>
    <nc r="E6">
      <v>44924</v>
    </nc>
  </rcc>
  <rcc rId="19675" sId="6" odxf="1" dxf="1">
    <oc r="D7">
      <v>8766</v>
    </oc>
    <nc r="D7">
      <v>8890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76" sId="6">
    <oc r="D8">
      <v>14071</v>
    </oc>
    <nc r="D8">
      <v>14394</v>
    </nc>
  </rcc>
  <rfmt sheetId="6" sqref="D9" start="0" length="0">
    <dxf>
      <fill>
        <patternFill>
          <bgColor theme="4" tint="0.79998168889431442"/>
        </patternFill>
      </fill>
    </dxf>
  </rfmt>
  <rcc rId="19677" sId="6">
    <oc r="D10">
      <v>36756</v>
    </oc>
    <nc r="D10">
      <v>37588</v>
    </nc>
  </rcc>
  <rcc rId="19678" sId="6">
    <oc r="D11">
      <v>38906</v>
    </oc>
    <nc r="D11">
      <v>39597</v>
    </nc>
  </rcc>
  <rcc rId="19679" sId="6">
    <oc r="D12">
      <v>23432</v>
    </oc>
    <nc r="D12">
      <v>23619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9680" sId="6">
    <oc r="D16">
      <v>639</v>
    </oc>
    <nc r="D16">
      <v>658</v>
    </nc>
  </rcc>
  <rcc rId="19681" sId="6">
    <oc r="D17">
      <v>981</v>
    </oc>
    <nc r="D17">
      <v>1075</v>
    </nc>
  </rcc>
  <rcc rId="19682" sId="6">
    <oc r="D20">
      <v>39949</v>
    </oc>
    <nc r="D20">
      <v>39990</v>
    </nc>
  </rcc>
  <rcc rId="19683" sId="6">
    <oc r="D21">
      <v>22420</v>
    </oc>
    <nc r="D21">
      <v>22807</v>
    </nc>
  </rcc>
  <rcc rId="19684" sId="6">
    <oc r="D23">
      <v>5082</v>
    </oc>
    <nc r="D23">
      <v>5201</v>
    </nc>
  </rcc>
  <rcc rId="19685" sId="6">
    <oc r="D24">
      <v>25950</v>
    </oc>
    <nc r="D24">
      <v>26050</v>
    </nc>
  </rcc>
  <rcc rId="19686" sId="6">
    <oc r="D25">
      <v>15681</v>
    </oc>
    <nc r="D25">
      <v>15727</v>
    </nc>
  </rcc>
  <rcc rId="19687" sId="6">
    <oc r="D29">
      <v>57999</v>
    </oc>
    <nc r="D29">
      <v>58402</v>
    </nc>
  </rcc>
  <rcc rId="19688" sId="6">
    <oc r="D30">
      <v>5430</v>
    </oc>
    <nc r="D30">
      <v>5529</v>
    </nc>
  </rcc>
  <rcc rId="19689" sId="6">
    <oc r="D31">
      <v>23758</v>
    </oc>
    <nc r="D31">
      <v>24180</v>
    </nc>
  </rcc>
  <rcc rId="19690" sId="6">
    <oc r="D32">
      <v>29377</v>
    </oc>
    <nc r="D32">
      <v>29919</v>
    </nc>
  </rcc>
  <rcc rId="19691" sId="6" odxf="1" dxf="1">
    <oc r="D33">
      <v>21263</v>
    </oc>
    <nc r="D33">
      <v>21871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92" sId="6">
    <oc r="D34">
      <v>71938</v>
    </oc>
    <nc r="D34">
      <v>73204</v>
    </nc>
  </rcc>
  <rfmt sheetId="6" sqref="D35" start="0" length="0">
    <dxf>
      <fill>
        <patternFill>
          <bgColor theme="4" tint="0.79998168889431442"/>
        </patternFill>
      </fill>
    </dxf>
  </rfmt>
  <rcc rId="19693" sId="6">
    <oc r="D37">
      <v>24190</v>
    </oc>
    <nc r="D37">
      <v>24438</v>
    </nc>
  </rcc>
  <rcc rId="19694" sId="6">
    <oc r="D39">
      <v>19545</v>
    </oc>
    <nc r="D39">
      <v>19619</v>
    </nc>
  </rcc>
  <rcc rId="19695" sId="6">
    <oc r="D40">
      <v>40207</v>
    </oc>
    <nc r="D40">
      <v>40286</v>
    </nc>
  </rcc>
  <rcc rId="19696" sId="6">
    <oc r="D41">
      <v>551</v>
    </oc>
    <nc r="D41">
      <v>564</v>
    </nc>
  </rcc>
  <rcc rId="19697" sId="6">
    <oc r="E7">
      <v>8890</v>
    </oc>
    <nc r="E7"/>
  </rcc>
  <rcc rId="19698" sId="6">
    <oc r="E8">
      <v>14394</v>
    </oc>
    <nc r="E8"/>
  </rcc>
  <rcc rId="19699" sId="6">
    <oc r="E9">
      <v>314</v>
    </oc>
    <nc r="E9"/>
  </rcc>
  <rcc rId="19700" sId="6">
    <oc r="E10">
      <v>37588</v>
    </oc>
    <nc r="E10"/>
  </rcc>
  <rcc rId="19701" sId="6">
    <oc r="E11">
      <v>39597</v>
    </oc>
    <nc r="E11"/>
  </rcc>
  <rcc rId="19702" sId="6">
    <oc r="E12">
      <v>23619</v>
    </oc>
    <nc r="E12"/>
  </rcc>
  <rcc rId="19703" sId="6">
    <oc r="E13">
      <v>1317</v>
    </oc>
    <nc r="E13"/>
  </rcc>
  <rcc rId="19704" sId="6">
    <oc r="E14">
      <v>1853</v>
    </oc>
    <nc r="E14"/>
  </rcc>
  <rcc rId="19705" sId="6">
    <oc r="E15">
      <v>10036</v>
    </oc>
    <nc r="E15"/>
  </rcc>
  <rcc rId="19706" sId="6">
    <oc r="E16">
      <v>658</v>
    </oc>
    <nc r="E16"/>
  </rcc>
  <rcc rId="19707" sId="6">
    <oc r="E17">
      <v>1075</v>
    </oc>
    <nc r="E17"/>
  </rcc>
  <rcc rId="19708" sId="6">
    <oc r="E20">
      <v>39990</v>
    </oc>
    <nc r="E20"/>
  </rcc>
  <rcc rId="19709" sId="6">
    <oc r="E21">
      <v>22807</v>
    </oc>
    <nc r="E21"/>
  </rcc>
  <rcc rId="19710" sId="6">
    <oc r="E22">
      <v>31968</v>
    </oc>
    <nc r="E22"/>
  </rcc>
  <rcc rId="19711" sId="6">
    <oc r="E23">
      <v>5201</v>
    </oc>
    <nc r="E23"/>
  </rcc>
  <rcc rId="19712" sId="6">
    <oc r="E24">
      <v>26050</v>
    </oc>
    <nc r="E24"/>
  </rcc>
  <rcc rId="19713" sId="6">
    <oc r="E25">
      <v>15727</v>
    </oc>
    <nc r="E25"/>
  </rcc>
  <rcc rId="19714" sId="6">
    <oc r="E26">
      <v>24624</v>
    </oc>
    <nc r="E26"/>
  </rcc>
  <rcc rId="19715" sId="6">
    <oc r="E29">
      <v>58402</v>
    </oc>
    <nc r="E29"/>
  </rcc>
  <rcc rId="19716" sId="6">
    <oc r="E30">
      <v>5529</v>
    </oc>
    <nc r="E30"/>
  </rcc>
  <rcc rId="19717" sId="6">
    <oc r="E31">
      <v>24180</v>
    </oc>
    <nc r="E31"/>
  </rcc>
  <rcc rId="19718" sId="6">
    <oc r="E32">
      <v>29919</v>
    </oc>
    <nc r="E32"/>
  </rcc>
  <rcc rId="19719" sId="6">
    <oc r="E33">
      <v>21871</v>
    </oc>
    <nc r="E33"/>
  </rcc>
  <rcc rId="19720" sId="6">
    <oc r="E34">
      <v>73204</v>
    </oc>
    <nc r="E34"/>
  </rcc>
  <rcc rId="19721" sId="6">
    <oc r="E35">
      <v>1269</v>
    </oc>
    <nc r="E35"/>
  </rcc>
  <rcc rId="19722" sId="6">
    <oc r="E36">
      <v>8102</v>
    </oc>
    <nc r="E36"/>
  </rcc>
  <rcc rId="19723" sId="6">
    <oc r="E37">
      <v>24438</v>
    </oc>
    <nc r="E37"/>
  </rcc>
  <rcc rId="19724" sId="6">
    <oc r="E38">
      <v>1417</v>
    </oc>
    <nc r="E38"/>
  </rcc>
  <rcc rId="19725" sId="6">
    <oc r="E39">
      <v>19619</v>
    </oc>
    <nc r="E39"/>
  </rcc>
  <rcc rId="19726" sId="6">
    <oc r="E40">
      <v>40286</v>
    </oc>
    <nc r="E40"/>
  </rcc>
  <rcc rId="19727" sId="6">
    <oc r="E41">
      <v>564</v>
    </oc>
    <nc r="E41"/>
  </rcc>
  <rcc rId="19728" sId="6">
    <oc r="D51">
      <v>48167</v>
    </oc>
    <nc r="D51">
      <v>49061</v>
    </nc>
  </rcc>
  <rcc rId="19729" sId="6">
    <oc r="D52">
      <v>71766</v>
    </oc>
    <nc r="D52">
      <v>72685</v>
    </nc>
  </rcc>
  <rcc rId="19730" sId="6" odxf="1" dxf="1">
    <oc r="D53">
      <v>30997</v>
    </oc>
    <nc r="D53">
      <v>32278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9731" sId="6">
    <oc r="D57">
      <v>4593</v>
    </oc>
    <nc r="D57">
      <v>4689</v>
    </nc>
  </rcc>
  <rcc rId="19732" sId="6">
    <oc r="D58">
      <v>9901</v>
    </oc>
    <nc r="D58">
      <v>10397</v>
    </nc>
  </rcc>
  <rcc rId="19733" sId="6">
    <oc r="D59">
      <v>15778</v>
    </oc>
    <nc r="D59">
      <v>16486</v>
    </nc>
  </rcc>
  <rcc rId="19734" sId="6">
    <oc r="D60">
      <v>17880</v>
    </oc>
    <nc r="D60">
      <v>18554</v>
    </nc>
  </rcc>
  <rcc rId="19735" sId="6">
    <oc r="D61">
      <v>22640</v>
    </oc>
    <nc r="D61">
      <v>23330</v>
    </nc>
  </rcc>
  <rcc rId="19736" sId="6">
    <oc r="D62">
      <v>25957</v>
    </oc>
    <nc r="D62">
      <v>26249</v>
    </nc>
  </rcc>
  <rcc rId="19737" sId="6">
    <oc r="D63">
      <v>47054</v>
    </oc>
    <nc r="D63">
      <v>48700</v>
    </nc>
  </rcc>
  <rcc rId="19738" sId="6">
    <oc r="D65">
      <v>2447</v>
    </oc>
    <nc r="D65">
      <v>3545</v>
    </nc>
  </rcc>
  <rcc rId="19739" sId="6">
    <oc r="D66">
      <v>30030</v>
    </oc>
    <nc r="D66">
      <v>30433</v>
    </nc>
  </rcc>
  <rcc rId="19740" sId="6">
    <oc r="D67">
      <v>78950</v>
    </oc>
    <nc r="D67">
      <v>80812</v>
    </nc>
  </rcc>
  <rcc rId="19741" sId="6">
    <oc r="D68">
      <v>12336</v>
    </oc>
    <nc r="D68">
      <v>12474</v>
    </nc>
  </rcc>
  <rcc rId="19742" sId="6" odxf="1" dxf="1">
    <oc r="D69">
      <v>4185</v>
    </oc>
    <nc r="D69">
      <v>4235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9743" sId="6">
    <oc r="E51">
      <v>49061</v>
    </oc>
    <nc r="E51"/>
  </rcc>
  <rcc rId="19744" sId="6">
    <oc r="E52">
      <v>72685</v>
    </oc>
    <nc r="E52"/>
  </rcc>
  <rcc rId="19745" sId="6">
    <oc r="E53">
      <v>32278</v>
    </oc>
    <nc r="E53"/>
  </rcc>
  <rcc rId="19746" sId="6">
    <oc r="E55">
      <v>9405</v>
    </oc>
    <nc r="E55"/>
  </rcc>
  <rcc rId="19747" sId="6">
    <oc r="E56">
      <v>22282</v>
    </oc>
    <nc r="E56"/>
  </rcc>
  <rcc rId="19748" sId="6">
    <oc r="E57">
      <v>4689</v>
    </oc>
    <nc r="E57"/>
  </rcc>
  <rcc rId="19749" sId="6">
    <oc r="E58">
      <v>10397</v>
    </oc>
    <nc r="E58"/>
  </rcc>
  <rcc rId="19750" sId="6">
    <oc r="E59">
      <v>16486</v>
    </oc>
    <nc r="E59"/>
  </rcc>
  <rcc rId="19751" sId="6">
    <oc r="E60">
      <v>18554</v>
    </oc>
    <nc r="E60"/>
  </rcc>
  <rcc rId="19752" sId="6">
    <oc r="E61">
      <v>23330</v>
    </oc>
    <nc r="E61"/>
  </rcc>
  <rcc rId="19753" sId="6">
    <oc r="E62">
      <v>26249</v>
    </oc>
    <nc r="E62"/>
  </rcc>
  <rcc rId="19754" sId="6">
    <oc r="E63">
      <v>48700</v>
    </oc>
    <nc r="E63"/>
  </rcc>
  <rcc rId="19755" sId="6">
    <oc r="E64">
      <v>40</v>
    </oc>
    <nc r="E64"/>
  </rcc>
  <rcc rId="19756" sId="6">
    <oc r="E65">
      <v>3545</v>
    </oc>
    <nc r="E65"/>
  </rcc>
  <rcc rId="19757" sId="6">
    <oc r="E66">
      <v>30433</v>
    </oc>
    <nc r="E66"/>
  </rcc>
  <rcc rId="19758" sId="6">
    <oc r="E67">
      <v>80812</v>
    </oc>
    <nc r="E67"/>
  </rcc>
  <rcc rId="19759" sId="6">
    <oc r="E68">
      <v>12474</v>
    </oc>
    <nc r="E68"/>
  </rcc>
  <rcc rId="19760" sId="6">
    <oc r="E69">
      <v>4235</v>
    </oc>
    <nc r="E69"/>
  </rcc>
  <rcc rId="19761" sId="6">
    <oc r="D78">
      <v>50917</v>
    </oc>
    <nc r="D78">
      <v>51334</v>
    </nc>
  </rcc>
  <rcc rId="19762" sId="6">
    <oc r="D79">
      <v>13851</v>
    </oc>
    <nc r="D79">
      <v>14015</v>
    </nc>
  </rcc>
  <rcc rId="19763" sId="6">
    <oc r="D80">
      <v>9182</v>
    </oc>
    <nc r="D80">
      <v>9319</v>
    </nc>
  </rcc>
  <rcc rId="19764" sId="6">
    <oc r="D81">
      <v>1729</v>
    </oc>
    <nc r="D81">
      <v>1756</v>
    </nc>
  </rcc>
  <rcc rId="19765" sId="6">
    <oc r="E78">
      <v>51334</v>
    </oc>
    <nc r="E78"/>
  </rcc>
  <rcc rId="19766" sId="6">
    <oc r="E79">
      <v>14015</v>
    </oc>
    <nc r="E79"/>
  </rcc>
  <rcc rId="19767" sId="6">
    <oc r="E80">
      <v>9319</v>
    </oc>
    <nc r="E80"/>
  </rcc>
  <rcc rId="19768" sId="6">
    <oc r="E81">
      <v>1756</v>
    </oc>
    <nc r="E81"/>
  </rcc>
  <rcc rId="19769" sId="6">
    <oc r="D83">
      <v>39622</v>
    </oc>
    <nc r="D83">
      <v>40225</v>
    </nc>
  </rcc>
  <rcc rId="19770" sId="6">
    <oc r="D84">
      <v>150756</v>
    </oc>
    <nc r="D84">
      <v>153637</v>
    </nc>
  </rcc>
  <rcc rId="19771" sId="6">
    <oc r="D85">
      <v>43152</v>
    </oc>
    <nc r="D85">
      <v>43750</v>
    </nc>
  </rcc>
  <rcc rId="19772" sId="6" odxf="1" dxf="1">
    <oc r="D86">
      <v>30380</v>
    </oc>
    <nc r="D86">
      <v>30880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773" sId="6">
    <oc r="D87">
      <v>12823</v>
    </oc>
    <nc r="D87">
      <v>13960</v>
    </nc>
  </rcc>
  <rcc rId="19774" sId="6">
    <oc r="D88">
      <v>771</v>
    </oc>
    <nc r="D88">
      <v>793</v>
    </nc>
  </rcc>
  <rcc rId="19775" sId="6">
    <oc r="E83">
      <v>40225</v>
    </oc>
    <nc r="E83"/>
  </rcc>
  <rcc rId="19776" sId="6">
    <oc r="E84">
      <v>153637</v>
    </oc>
    <nc r="E84"/>
  </rcc>
  <rcc rId="19777" sId="6">
    <oc r="E85">
      <v>43750</v>
    </oc>
    <nc r="E85"/>
  </rcc>
  <rcc rId="19778" sId="6">
    <oc r="E86">
      <v>30880</v>
    </oc>
    <nc r="E86"/>
  </rcc>
  <rcc rId="19779" sId="6">
    <oc r="E87">
      <v>13960</v>
    </oc>
    <nc r="E87"/>
  </rcc>
  <rcc rId="19780" sId="6">
    <oc r="E88">
      <v>793</v>
    </oc>
    <nc r="E88"/>
  </rcc>
  <rcc rId="19781" sId="6">
    <oc r="D94">
      <v>71654</v>
    </oc>
    <nc r="D94">
      <v>72158</v>
    </nc>
  </rcc>
  <rcc rId="19782" sId="6" odxf="1" dxf="1">
    <oc r="D95">
      <v>11231</v>
    </oc>
    <nc r="D95">
      <v>11889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83" sId="6">
    <oc r="E92">
      <v>26753</v>
    </oc>
    <nc r="E92"/>
  </rcc>
  <rcc rId="19784" sId="6">
    <oc r="E94">
      <v>72158</v>
    </oc>
    <nc r="E94"/>
  </rcc>
  <rcc rId="19785" sId="6">
    <oc r="E95">
      <v>11889</v>
    </oc>
    <nc r="E95"/>
  </rcc>
  <rcc rId="19786" sId="7">
    <oc r="C13" t="inlineStr">
      <is>
        <t>Ноябрь 2022г.</t>
      </is>
    </oc>
    <nc r="C13" t="inlineStr">
      <is>
        <t>Декабрь 2022г.</t>
      </is>
    </nc>
  </rcc>
  <rcc rId="19787" sId="8">
    <oc r="C13" t="inlineStr">
      <is>
        <t>Ноябрь 2022г.</t>
      </is>
    </oc>
    <nc r="C13" t="inlineStr">
      <is>
        <t>Декабрь 2022г.</t>
      </is>
    </nc>
  </rcc>
  <rcc rId="19788" sId="9">
    <oc r="C7" t="inlineStr">
      <is>
        <t>Ноябрь 2022г.</t>
      </is>
    </oc>
    <nc r="C7" t="inlineStr">
      <is>
        <t>Декабрь 2022г.</t>
      </is>
    </nc>
  </rcc>
  <rcc rId="19789" sId="10">
    <oc r="A2" t="inlineStr">
      <is>
        <t>Ноябрь 2022 года</t>
      </is>
    </oc>
    <nc r="A2" t="inlineStr">
      <is>
        <t>Декабрь 2022 года</t>
      </is>
    </nc>
  </rcc>
  <rcc rId="19790" sId="13">
    <oc r="A1" t="inlineStr">
      <is>
        <t>СПРАВОЧНАЯ ИНФОРМАЦИЯ потребление коммунальных услуг в здании по адресу г.Химки, ул.Лавочкина, д.13 ноябрь 2022г.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2022г.</t>
      </is>
    </nc>
  </rcc>
  <rcmt sheetId="6" cell="D69" guid="{80C2B3BE-4DC5-44F6-9DB7-73DDCD97265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0" sId="6">
    <nc r="E10">
      <v>37889</v>
    </nc>
  </rcc>
  <rcc rId="19801" sId="6">
    <nc r="E13">
      <v>1317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2" sId="6">
    <nc r="E51">
      <v>49631</v>
    </nc>
  </rcc>
  <rcc rId="19803" sId="6">
    <nc r="E52">
      <v>73473</v>
    </nc>
  </rcc>
  <rcc rId="19804" sId="6">
    <nc r="E20">
      <v>40045</v>
    </nc>
  </rcc>
  <rcc rId="19805" sId="6">
    <oc r="B20" t="inlineStr">
      <is>
        <t>№ 9</t>
      </is>
    </oc>
    <nc r="B20" t="inlineStr">
      <is>
        <t>№ 9 Чукмасова</t>
      </is>
    </nc>
  </rcc>
  <rcc rId="19806" sId="6">
    <oc r="B16" t="inlineStr">
      <is>
        <t>Вымпелком "Билайн"</t>
      </is>
    </oc>
    <nc r="B16" t="inlineStr">
      <is>
        <t>Вымпелком "Билайн" галерея корп. 2</t>
      </is>
    </nc>
  </rcc>
  <rcc rId="19807" sId="6">
    <oc r="B41" t="inlineStr">
      <is>
        <t>Вымпелком "Билайн"</t>
      </is>
    </oc>
    <nc r="B41" t="inlineStr">
      <is>
        <t>Вымпелком "Билайн" галерея корп. 2</t>
      </is>
    </nc>
  </rcc>
  <rcc rId="19808" sId="6">
    <oc r="B88" t="inlineStr">
      <is>
        <t>Вымпелком "Билайн"</t>
      </is>
    </oc>
    <nc r="B88" t="inlineStr">
      <is>
        <t>Вымпелком "Билайн" подвал корп. 1</t>
      </is>
    </nc>
  </rcc>
  <rcc rId="19809" sId="10" numFmtId="34">
    <oc r="D11">
      <v>35.840000000000003</v>
    </oc>
    <nc r="D11">
      <v>37.6</v>
    </nc>
  </rcc>
  <rcc rId="19810" sId="10" numFmtId="34">
    <oc r="D9">
      <v>30</v>
    </oc>
    <nc r="D9">
      <v>32.520000000000003</v>
    </nc>
  </rcc>
  <rcc rId="19811" sId="10" numFmtId="34">
    <oc r="D13">
      <v>4.5999999999999996</v>
    </oc>
    <nc r="D13">
      <v>5.05</v>
    </nc>
  </rcc>
  <rfmt sheetId="10" sqref="D12">
    <dxf>
      <fill>
        <patternFill patternType="solid">
          <bgColor rgb="FFFFFF00"/>
        </patternFill>
      </fill>
    </dxf>
  </rfmt>
  <rfmt sheetId="10" sqref="D10">
    <dxf>
      <fill>
        <patternFill patternType="solid">
          <bgColor rgb="FFFFFF00"/>
        </patternFill>
      </fill>
    </dxf>
  </rfmt>
  <rcc rId="19812" sId="10" numFmtId="34">
    <oc r="D7">
      <v>4.5999999999999996</v>
    </oc>
    <nc r="D7">
      <v>5.05</v>
    </nc>
  </rcc>
  <rcc rId="19813" sId="10" numFmtId="34">
    <oc r="D8">
      <v>4.5999999999999996</v>
    </oc>
    <nc r="D8">
      <v>5.05</v>
    </nc>
  </rcc>
  <rcc rId="19814" sId="7" numFmtId="34">
    <oc r="F17">
      <v>4.5999999999999996</v>
    </oc>
    <nc r="F17">
      <v>5.05</v>
    </nc>
  </rcc>
  <rcc rId="19815" sId="7" numFmtId="34">
    <oc r="F18">
      <v>4.5999999999999996</v>
    </oc>
    <nc r="F18">
      <v>5.05</v>
    </nc>
  </rcc>
  <rcc rId="19816" sId="7" numFmtId="34">
    <oc r="F19">
      <v>4.5999999999999996</v>
    </oc>
    <nc r="F19">
      <v>5.05</v>
    </nc>
  </rcc>
  <rcc rId="19817" sId="7" numFmtId="34">
    <oc r="F20">
      <v>4.5999999999999996</v>
    </oc>
    <nc r="F20">
      <v>5.05</v>
    </nc>
  </rcc>
  <rcc rId="19818" sId="7" numFmtId="34">
    <oc r="F21">
      <v>4.5999999999999996</v>
    </oc>
    <nc r="F21">
      <v>5.05</v>
    </nc>
  </rcc>
  <rcc rId="19819" sId="7" numFmtId="34">
    <oc r="F22">
      <v>4.5999999999999996</v>
    </oc>
    <nc r="F22">
      <v>5.05</v>
    </nc>
  </rcc>
  <rcc rId="19820" sId="7" numFmtId="34">
    <oc r="F23">
      <v>4.5999999999999996</v>
    </oc>
    <nc r="F23">
      <v>5.05</v>
    </nc>
  </rcc>
  <rcc rId="19821" sId="7" numFmtId="34">
    <oc r="F24">
      <v>4.5999999999999996</v>
    </oc>
    <nc r="F24">
      <v>5.05</v>
    </nc>
  </rcc>
  <rcc rId="19822" sId="7" numFmtId="34">
    <oc r="F25">
      <v>4.5999999999999996</v>
    </oc>
    <nc r="F25">
      <v>5.05</v>
    </nc>
  </rcc>
  <rcc rId="19823" sId="7" numFmtId="34">
    <oc r="F26">
      <v>4.5999999999999996</v>
    </oc>
    <nc r="F26">
      <v>5.05</v>
    </nc>
  </rcc>
  <rcc rId="19824" sId="7" numFmtId="34">
    <oc r="F27">
      <v>4.5999999999999996</v>
    </oc>
    <nc r="F27">
      <v>5.05</v>
    </nc>
  </rcc>
  <rcc rId="19825" sId="7" numFmtId="34">
    <oc r="F28">
      <v>4.5999999999999996</v>
    </oc>
    <nc r="F28">
      <v>5.05</v>
    </nc>
  </rcc>
  <rcc rId="19826" sId="7" numFmtId="34">
    <oc r="F29">
      <v>4.5999999999999996</v>
    </oc>
    <nc r="F29">
      <v>5.05</v>
    </nc>
  </rcc>
  <rcc rId="19827" sId="7" numFmtId="34">
    <oc r="F30">
      <v>4.5999999999999996</v>
    </oc>
    <nc r="F30">
      <v>5.05</v>
    </nc>
  </rcc>
  <rcc rId="19828" sId="7" numFmtId="34">
    <oc r="F31">
      <v>4.5999999999999996</v>
    </oc>
    <nc r="F31">
      <v>5.05</v>
    </nc>
  </rcc>
  <rcc rId="19829" sId="7" numFmtId="34">
    <oc r="F32">
      <v>4.5999999999999996</v>
    </oc>
    <nc r="F32">
      <v>5.05</v>
    </nc>
  </rcc>
  <rcc rId="19830" sId="7" numFmtId="34">
    <oc r="F33">
      <v>4.5999999999999996</v>
    </oc>
    <nc r="F33">
      <v>5.05</v>
    </nc>
  </rcc>
  <rcc rId="19831" sId="7" numFmtId="34">
    <oc r="F34">
      <v>4.5999999999999996</v>
    </oc>
    <nc r="F34">
      <v>5.05</v>
    </nc>
  </rcc>
  <rcc rId="19832" sId="7" numFmtId="34">
    <oc r="F35">
      <v>4.5999999999999996</v>
    </oc>
    <nc r="F35">
      <v>5.05</v>
    </nc>
  </rcc>
  <rcc rId="19833" sId="7" numFmtId="34">
    <oc r="F36">
      <v>4.5999999999999996</v>
    </oc>
    <nc r="F36">
      <v>5.05</v>
    </nc>
  </rcc>
  <rcc rId="19834" sId="7" numFmtId="34">
    <oc r="F37">
      <v>4.5999999999999996</v>
    </oc>
    <nc r="F37">
      <v>5.05</v>
    </nc>
  </rcc>
  <rcc rId="19835" sId="7" numFmtId="34">
    <oc r="F38">
      <v>4.5999999999999996</v>
    </oc>
    <nc r="F38">
      <v>5.05</v>
    </nc>
  </rcc>
  <rcc rId="19836" sId="7" numFmtId="34">
    <oc r="F39">
      <v>4.5999999999999996</v>
    </oc>
    <nc r="F39">
      <v>5.05</v>
    </nc>
  </rcc>
  <rcc rId="19837" sId="7" numFmtId="34">
    <oc r="F40">
      <v>4.5999999999999996</v>
    </oc>
    <nc r="F40">
      <v>5.05</v>
    </nc>
  </rcc>
  <rcc rId="19838" sId="7" numFmtId="34">
    <oc r="F41">
      <v>4.5999999999999996</v>
    </oc>
    <nc r="F41">
      <v>5.05</v>
    </nc>
  </rcc>
  <rcc rId="19839" sId="7" numFmtId="34">
    <oc r="F42">
      <v>4.5999999999999996</v>
    </oc>
    <nc r="F42">
      <v>5.05</v>
    </nc>
  </rcc>
  <rcc rId="19840" sId="7" numFmtId="34">
    <oc r="F43">
      <v>4.5999999999999996</v>
    </oc>
    <nc r="F43">
      <v>5.05</v>
    </nc>
  </rcc>
  <rcc rId="19841" sId="7" numFmtId="34">
    <oc r="F44">
      <v>4.5999999999999996</v>
    </oc>
    <nc r="F44">
      <v>5.05</v>
    </nc>
  </rcc>
  <rcc rId="19842" sId="7" numFmtId="34">
    <oc r="F45">
      <v>4.5999999999999996</v>
    </oc>
    <nc r="F45">
      <v>5.05</v>
    </nc>
  </rcc>
  <rcc rId="19843" sId="7" numFmtId="34">
    <oc r="F46">
      <v>4.5999999999999996</v>
    </oc>
    <nc r="F46">
      <v>5.05</v>
    </nc>
  </rcc>
  <rcc rId="19844" sId="7" numFmtId="34">
    <oc r="F47">
      <v>4.5999999999999996</v>
    </oc>
    <nc r="F47">
      <v>5.05</v>
    </nc>
  </rcc>
  <rcc rId="19845" sId="7" numFmtId="34">
    <oc r="F48">
      <v>4.5999999999999996</v>
    </oc>
    <nc r="F48">
      <v>5.05</v>
    </nc>
  </rcc>
  <rcc rId="19846" sId="7" numFmtId="34">
    <oc r="F49">
      <v>4.5999999999999996</v>
    </oc>
    <nc r="F49">
      <v>5.05</v>
    </nc>
  </rcc>
  <rcc rId="19847" sId="7" numFmtId="34">
    <oc r="F50">
      <v>4.5999999999999996</v>
    </oc>
    <nc r="F50">
      <v>5.05</v>
    </nc>
  </rcc>
  <rcc rId="19848" sId="7" numFmtId="34">
    <oc r="F51">
      <v>4.5999999999999996</v>
    </oc>
    <nc r="F51">
      <v>5.05</v>
    </nc>
  </rcc>
  <rcc rId="19849" sId="7" numFmtId="34">
    <oc r="F52">
      <v>4.5999999999999996</v>
    </oc>
    <nc r="F52">
      <v>5.05</v>
    </nc>
  </rcc>
  <rcc rId="19850" sId="7" numFmtId="34">
    <oc r="F53">
      <v>4.5999999999999996</v>
    </oc>
    <nc r="F53">
      <v>5.05</v>
    </nc>
  </rcc>
  <rcc rId="19851" sId="7" numFmtId="34">
    <oc r="F54">
      <v>4.5999999999999996</v>
    </oc>
    <nc r="F54">
      <v>5.05</v>
    </nc>
  </rcc>
  <rcc rId="19852" sId="7" numFmtId="34">
    <oc r="F55">
      <v>4.5999999999999996</v>
    </oc>
    <nc r="F55">
      <v>5.05</v>
    </nc>
  </rcc>
  <rcc rId="19853" sId="7" numFmtId="34">
    <oc r="F56">
      <v>4.5999999999999996</v>
    </oc>
    <nc r="F56">
      <v>5.05</v>
    </nc>
  </rcc>
  <rcc rId="19854" sId="7" numFmtId="34">
    <oc r="F57">
      <v>4.5999999999999996</v>
    </oc>
    <nc r="F57">
      <v>5.05</v>
    </nc>
  </rcc>
  <rcc rId="19855" sId="7" numFmtId="34">
    <oc r="F58">
      <v>4.5999999999999996</v>
    </oc>
    <nc r="F58">
      <v>5.05</v>
    </nc>
  </rcc>
  <rcc rId="19856" sId="7" numFmtId="34">
    <oc r="F59">
      <v>4.5999999999999996</v>
    </oc>
    <nc r="F59">
      <v>5.05</v>
    </nc>
  </rcc>
  <rcc rId="19857" sId="7" numFmtId="34">
    <oc r="F60">
      <v>4.5999999999999996</v>
    </oc>
    <nc r="F60">
      <v>5.05</v>
    </nc>
  </rcc>
  <rcc rId="19858" sId="7" numFmtId="34">
    <oc r="F61">
      <v>4.5999999999999996</v>
    </oc>
    <nc r="F61">
      <v>5.05</v>
    </nc>
  </rcc>
  <rcc rId="19859" sId="7" numFmtId="34">
    <oc r="F62">
      <v>4.5999999999999996</v>
    </oc>
    <nc r="F62">
      <v>5.05</v>
    </nc>
  </rcc>
  <rcc rId="19860" sId="7" numFmtId="34">
    <oc r="F63">
      <v>4.5999999999999996</v>
    </oc>
    <nc r="F63">
      <v>5.05</v>
    </nc>
  </rcc>
  <rcc rId="19861" sId="7" numFmtId="34">
    <oc r="F64">
      <v>4.5999999999999996</v>
    </oc>
    <nc r="F64">
      <v>5.05</v>
    </nc>
  </rcc>
  <rcc rId="19862" sId="7" numFmtId="34">
    <oc r="F65">
      <v>4.5999999999999996</v>
    </oc>
    <nc r="F65">
      <v>5.05</v>
    </nc>
  </rcc>
  <rcc rId="19863" sId="7" numFmtId="34">
    <oc r="F66">
      <v>4.5999999999999996</v>
    </oc>
    <nc r="F66">
      <v>5.05</v>
    </nc>
  </rcc>
  <rcc rId="19864" sId="7" numFmtId="34">
    <oc r="F67">
      <v>4.5999999999999996</v>
    </oc>
    <nc r="F67">
      <v>5.05</v>
    </nc>
  </rcc>
  <rcc rId="19865" sId="7" numFmtId="34">
    <oc r="F68">
      <v>4.5999999999999996</v>
    </oc>
    <nc r="F68">
      <v>5.05</v>
    </nc>
  </rcc>
  <rcc rId="19866" sId="7" numFmtId="34">
    <oc r="F69">
      <v>4.5999999999999996</v>
    </oc>
    <nc r="F69">
      <v>5.05</v>
    </nc>
  </rcc>
  <rcc rId="19867" sId="7" numFmtId="34">
    <oc r="F70">
      <v>4.5999999999999996</v>
    </oc>
    <nc r="F70">
      <v>5.05</v>
    </nc>
  </rcc>
  <rcc rId="19868" sId="7" numFmtId="34">
    <oc r="F71">
      <v>4.5999999999999996</v>
    </oc>
    <nc r="F71">
      <v>5.05</v>
    </nc>
  </rcc>
  <rcc rId="19869" sId="7" numFmtId="34">
    <oc r="F72">
      <v>4.5999999999999996</v>
    </oc>
    <nc r="F72">
      <v>5.05</v>
    </nc>
  </rcc>
  <rcc rId="19870" sId="7" numFmtId="34">
    <oc r="F73">
      <v>4.5999999999999996</v>
    </oc>
    <nc r="F73">
      <v>5.05</v>
    </nc>
  </rcc>
  <rcc rId="19871" sId="7" numFmtId="34">
    <oc r="F74">
      <v>4.5999999999999996</v>
    </oc>
    <nc r="F74">
      <v>5.05</v>
    </nc>
  </rcc>
  <rcc rId="19872" sId="7" numFmtId="34">
    <oc r="F75">
      <v>4.5999999999999996</v>
    </oc>
    <nc r="F75">
      <v>5.05</v>
    </nc>
  </rcc>
  <rcc rId="19873" sId="7" numFmtId="34">
    <oc r="F76">
      <v>4.5999999999999996</v>
    </oc>
    <nc r="F76">
      <v>5.05</v>
    </nc>
  </rcc>
  <rcc rId="19874" sId="7" numFmtId="34">
    <oc r="F77">
      <v>4.5999999999999996</v>
    </oc>
    <nc r="F77">
      <v>5.05</v>
    </nc>
  </rcc>
  <rcc rId="19875" sId="7" numFmtId="34">
    <oc r="F78">
      <v>4.5999999999999996</v>
    </oc>
    <nc r="F78">
      <v>5.05</v>
    </nc>
  </rcc>
  <rcc rId="19876" sId="7" numFmtId="34">
    <oc r="F79">
      <v>4.5999999999999996</v>
    </oc>
    <nc r="F79">
      <v>5.05</v>
    </nc>
  </rcc>
  <rcc rId="19877" sId="7" numFmtId="34">
    <oc r="F80">
      <v>4.5999999999999996</v>
    </oc>
    <nc r="F80">
      <v>5.05</v>
    </nc>
  </rcc>
  <rcc rId="19878" sId="7" numFmtId="34">
    <oc r="F81">
      <v>4.5999999999999996</v>
    </oc>
    <nc r="F81">
      <v>5.05</v>
    </nc>
  </rcc>
  <rcc rId="19879" sId="7" numFmtId="34">
    <oc r="F82">
      <v>4.5999999999999996</v>
    </oc>
    <nc r="F82">
      <v>5.05</v>
    </nc>
  </rcc>
  <rcc rId="19880" sId="7" numFmtId="34">
    <oc r="F83">
      <v>4.5999999999999996</v>
    </oc>
    <nc r="F83">
      <v>5.05</v>
    </nc>
  </rcc>
  <rcc rId="19881" sId="7" numFmtId="34">
    <oc r="F84">
      <v>4.5999999999999996</v>
    </oc>
    <nc r="F84">
      <v>5.05</v>
    </nc>
  </rcc>
  <rcc rId="19882" sId="7" numFmtId="34">
    <oc r="F85">
      <v>4.5999999999999996</v>
    </oc>
    <nc r="F85">
      <v>5.05</v>
    </nc>
  </rcc>
  <rcc rId="19883" sId="7" numFmtId="34">
    <oc r="F86">
      <v>4.5999999999999996</v>
    </oc>
    <nc r="F86">
      <v>5.05</v>
    </nc>
  </rcc>
  <rcc rId="19884" sId="7" numFmtId="34">
    <oc r="F87">
      <v>4.5999999999999996</v>
    </oc>
    <nc r="F87">
      <v>5.05</v>
    </nc>
  </rcc>
  <rcc rId="19885" sId="7" numFmtId="34">
    <oc r="F88">
      <v>4.5999999999999996</v>
    </oc>
    <nc r="F88">
      <v>5.05</v>
    </nc>
  </rcc>
  <rcc rId="19886" sId="7" numFmtId="34">
    <oc r="F89">
      <v>4.5999999999999996</v>
    </oc>
    <nc r="F89">
      <v>5.05</v>
    </nc>
  </rcc>
  <rcc rId="19887" sId="7" numFmtId="34">
    <oc r="F90">
      <v>4.5999999999999996</v>
    </oc>
    <nc r="F90">
      <v>5.05</v>
    </nc>
  </rcc>
  <rcc rId="19888" sId="7" numFmtId="34">
    <oc r="F91">
      <v>4.5999999999999996</v>
    </oc>
    <nc r="F91">
      <v>5.05</v>
    </nc>
  </rcc>
  <rcc rId="19889" sId="7" numFmtId="34">
    <oc r="F92">
      <v>4.5999999999999996</v>
    </oc>
    <nc r="F92">
      <v>5.05</v>
    </nc>
  </rcc>
  <rcc rId="19890" sId="7" numFmtId="34">
    <oc r="F93">
      <v>4.5999999999999996</v>
    </oc>
    <nc r="F93">
      <v>5.05</v>
    </nc>
  </rcc>
  <rcc rId="19891" sId="7" numFmtId="34">
    <oc r="F94">
      <v>4.5999999999999996</v>
    </oc>
    <nc r="F94">
      <v>5.05</v>
    </nc>
  </rcc>
  <rcc rId="19892" sId="7" numFmtId="34">
    <oc r="F95">
      <v>4.5999999999999996</v>
    </oc>
    <nc r="F95">
      <v>5.05</v>
    </nc>
  </rcc>
  <rcc rId="19893" sId="7" numFmtId="34">
    <oc r="F96">
      <v>4.5999999999999996</v>
    </oc>
    <nc r="F96">
      <v>5.05</v>
    </nc>
  </rcc>
  <rcc rId="19894" sId="7" numFmtId="34">
    <oc r="F97">
      <v>4.5999999999999996</v>
    </oc>
    <nc r="F97">
      <v>5.05</v>
    </nc>
  </rcc>
  <rcc rId="19895" sId="7" numFmtId="34">
    <oc r="F98">
      <v>4.5999999999999996</v>
    </oc>
    <nc r="F98">
      <v>5.05</v>
    </nc>
  </rcc>
  <rcc rId="19896" sId="7" numFmtId="34">
    <oc r="F99">
      <v>4.5999999999999996</v>
    </oc>
    <nc r="F99">
      <v>5.05</v>
    </nc>
  </rcc>
  <rcc rId="19897" sId="7" numFmtId="34">
    <oc r="F100">
      <v>4.5999999999999996</v>
    </oc>
    <nc r="F100">
      <v>5.05</v>
    </nc>
  </rcc>
  <rcc rId="19898" sId="7" numFmtId="34">
    <oc r="F101">
      <v>4.5999999999999996</v>
    </oc>
    <nc r="F101">
      <v>5.05</v>
    </nc>
  </rcc>
  <rcc rId="19899" sId="7" numFmtId="34">
    <oc r="F102">
      <v>4.5999999999999996</v>
    </oc>
    <nc r="F102">
      <v>5.05</v>
    </nc>
  </rcc>
  <rcc rId="19900" sId="7" numFmtId="34">
    <oc r="F103">
      <v>4.5999999999999996</v>
    </oc>
    <nc r="F103">
      <v>5.05</v>
    </nc>
  </rcc>
  <rcc rId="19901" sId="7" numFmtId="34">
    <oc r="F104">
      <v>4.5999999999999996</v>
    </oc>
    <nc r="F104">
      <v>5.05</v>
    </nc>
  </rcc>
  <rcc rId="19902" sId="7" numFmtId="34">
    <oc r="F105">
      <v>4.5999999999999996</v>
    </oc>
    <nc r="F105">
      <v>5.05</v>
    </nc>
  </rcc>
  <rcc rId="19903" sId="7" numFmtId="34">
    <oc r="F106">
      <v>4.5999999999999996</v>
    </oc>
    <nc r="F106">
      <v>5.05</v>
    </nc>
  </rcc>
  <rcc rId="19904" sId="7" numFmtId="34">
    <oc r="F107">
      <v>4.5999999999999996</v>
    </oc>
    <nc r="F107">
      <v>5.05</v>
    </nc>
  </rcc>
  <rcc rId="19905" sId="7" numFmtId="34">
    <oc r="F108">
      <v>4.5999999999999996</v>
    </oc>
    <nc r="F108">
      <v>5.05</v>
    </nc>
  </rcc>
  <rcc rId="19906" sId="7" numFmtId="34">
    <oc r="F109">
      <v>4.5999999999999996</v>
    </oc>
    <nc r="F109">
      <v>5.05</v>
    </nc>
  </rcc>
  <rcc rId="19907" sId="7" numFmtId="34">
    <oc r="F110">
      <v>4.5999999999999996</v>
    </oc>
    <nc r="F110">
      <v>5.05</v>
    </nc>
  </rcc>
  <rcc rId="19908" sId="7" numFmtId="34">
    <oc r="F111">
      <v>4.5999999999999996</v>
    </oc>
    <nc r="F111">
      <v>5.05</v>
    </nc>
  </rcc>
  <rcc rId="19909" sId="7" numFmtId="34">
    <oc r="F112">
      <v>4.5999999999999996</v>
    </oc>
    <nc r="F112">
      <v>5.05</v>
    </nc>
  </rcc>
  <rcc rId="19910" sId="7" numFmtId="34">
    <oc r="F113">
      <v>4.5999999999999996</v>
    </oc>
    <nc r="F113">
      <v>5.05</v>
    </nc>
  </rcc>
  <rcc rId="19911" sId="7" numFmtId="34">
    <oc r="F114">
      <v>4.5999999999999996</v>
    </oc>
    <nc r="F114">
      <v>5.05</v>
    </nc>
  </rcc>
  <rcc rId="19912" sId="7" numFmtId="34">
    <oc r="F115">
      <v>4.5999999999999996</v>
    </oc>
    <nc r="F115">
      <v>5.05</v>
    </nc>
  </rcc>
  <rcc rId="19913" sId="7" numFmtId="34">
    <oc r="F116">
      <v>4.5999999999999996</v>
    </oc>
    <nc r="F116">
      <v>5.05</v>
    </nc>
  </rcc>
  <rcc rId="19914" sId="7" numFmtId="34">
    <oc r="F117">
      <v>4.5999999999999996</v>
    </oc>
    <nc r="F117">
      <v>5.05</v>
    </nc>
  </rcc>
  <rcc rId="19915" sId="7" numFmtId="34">
    <oc r="F118">
      <v>4.5999999999999996</v>
    </oc>
    <nc r="F118">
      <v>5.05</v>
    </nc>
  </rcc>
  <rcc rId="19916" sId="7" numFmtId="34">
    <oc r="F119">
      <v>4.5999999999999996</v>
    </oc>
    <nc r="F119">
      <v>5.05</v>
    </nc>
  </rcc>
  <rcc rId="19917" sId="7" numFmtId="34">
    <oc r="F120">
      <v>4.5999999999999996</v>
    </oc>
    <nc r="F120">
      <v>5.05</v>
    </nc>
  </rcc>
  <rcc rId="19918" sId="7" numFmtId="34">
    <oc r="F121">
      <v>4.5999999999999996</v>
    </oc>
    <nc r="F121">
      <v>5.05</v>
    </nc>
  </rcc>
  <rcc rId="19919" sId="7" numFmtId="34">
    <oc r="F122">
      <v>4.5999999999999996</v>
    </oc>
    <nc r="F122">
      <v>5.05</v>
    </nc>
  </rcc>
  <rcc rId="19920" sId="7" numFmtId="34">
    <oc r="F123">
      <v>4.5999999999999996</v>
    </oc>
    <nc r="F123">
      <v>5.05</v>
    </nc>
  </rcc>
  <rcc rId="19921" sId="7" numFmtId="34">
    <oc r="F124">
      <v>4.5999999999999996</v>
    </oc>
    <nc r="F124">
      <v>5.05</v>
    </nc>
  </rcc>
  <rcc rId="19922" sId="7" numFmtId="34">
    <oc r="F125">
      <v>4.5999999999999996</v>
    </oc>
    <nc r="F125">
      <v>5.05</v>
    </nc>
  </rcc>
  <rcc rId="19923" sId="7" numFmtId="34">
    <oc r="F126">
      <v>4.5999999999999996</v>
    </oc>
    <nc r="F126">
      <v>5.05</v>
    </nc>
  </rcc>
  <rcc rId="19924" sId="7" numFmtId="34">
    <oc r="F127">
      <v>4.5999999999999996</v>
    </oc>
    <nc r="F127">
      <v>5.05</v>
    </nc>
  </rcc>
  <rcc rId="19925" sId="7" numFmtId="34">
    <oc r="F128">
      <v>4.5999999999999996</v>
    </oc>
    <nc r="F128">
      <v>5.05</v>
    </nc>
  </rcc>
  <rcc rId="19926" sId="7" numFmtId="34">
    <oc r="F129">
      <v>4.5999999999999996</v>
    </oc>
    <nc r="F129">
      <v>5.05</v>
    </nc>
  </rcc>
  <rcc rId="19927" sId="7" numFmtId="34">
    <oc r="F130">
      <v>4.5999999999999996</v>
    </oc>
    <nc r="F130">
      <v>5.05</v>
    </nc>
  </rcc>
  <rcc rId="19928" sId="7" numFmtId="34">
    <oc r="F131">
      <v>4.5999999999999996</v>
    </oc>
    <nc r="F131">
      <v>5.05</v>
    </nc>
  </rcc>
  <rcc rId="19929" sId="7" numFmtId="34">
    <oc r="F132">
      <v>4.5999999999999996</v>
    </oc>
    <nc r="F132">
      <v>5.05</v>
    </nc>
  </rcc>
  <rcc rId="19930" sId="7" numFmtId="34">
    <oc r="F133">
      <v>4.5999999999999996</v>
    </oc>
    <nc r="F133">
      <v>5.05</v>
    </nc>
  </rcc>
  <rcc rId="19931" sId="7" numFmtId="34">
    <oc r="F134">
      <v>4.5999999999999996</v>
    </oc>
    <nc r="F134">
      <v>5.05</v>
    </nc>
  </rcc>
  <rcc rId="19932" sId="7" numFmtId="34">
    <oc r="F135">
      <v>4.5999999999999996</v>
    </oc>
    <nc r="F135">
      <v>5.05</v>
    </nc>
  </rcc>
  <rcc rId="19933" sId="7" numFmtId="34">
    <oc r="F136">
      <v>4.5999999999999996</v>
    </oc>
    <nc r="F136">
      <v>5.05</v>
    </nc>
  </rcc>
  <rcc rId="19934" sId="7" numFmtId="34">
    <oc r="F137">
      <v>4.5999999999999996</v>
    </oc>
    <nc r="F137">
      <v>5.05</v>
    </nc>
  </rcc>
  <rcc rId="19935" sId="7" numFmtId="34">
    <oc r="F138">
      <v>4.5999999999999996</v>
    </oc>
    <nc r="F138">
      <v>5.05</v>
    </nc>
  </rcc>
  <rcc rId="19936" sId="7" numFmtId="34">
    <oc r="F139">
      <v>4.5999999999999996</v>
    </oc>
    <nc r="F139">
      <v>5.05</v>
    </nc>
  </rcc>
  <rcc rId="19937" sId="7" numFmtId="34">
    <oc r="F140">
      <v>4.5999999999999996</v>
    </oc>
    <nc r="F140">
      <v>5.05</v>
    </nc>
  </rcc>
  <rcc rId="19938" sId="7" numFmtId="34">
    <oc r="F141">
      <v>4.5999999999999996</v>
    </oc>
    <nc r="F141">
      <v>5.05</v>
    </nc>
  </rcc>
  <rcc rId="19939" sId="7" numFmtId="34">
    <oc r="F142">
      <v>4.5999999999999996</v>
    </oc>
    <nc r="F142">
      <v>5.05</v>
    </nc>
  </rcc>
  <rcc rId="19940" sId="7" numFmtId="34">
    <oc r="F143">
      <v>4.5999999999999996</v>
    </oc>
    <nc r="F143">
      <v>5.05</v>
    </nc>
  </rcc>
  <rcc rId="19941" sId="7" numFmtId="34">
    <oc r="F144">
      <v>4.5999999999999996</v>
    </oc>
    <nc r="F144">
      <v>5.05</v>
    </nc>
  </rcc>
  <rcc rId="19942" sId="7" numFmtId="34">
    <oc r="F145">
      <v>4.5999999999999996</v>
    </oc>
    <nc r="F145">
      <v>5.05</v>
    </nc>
  </rcc>
  <rcc rId="19943" sId="7" numFmtId="34">
    <oc r="F146">
      <v>4.5999999999999996</v>
    </oc>
    <nc r="F146">
      <v>5.05</v>
    </nc>
  </rcc>
  <rcc rId="19944" sId="7" numFmtId="34">
    <oc r="F147">
      <v>4.5999999999999996</v>
    </oc>
    <nc r="F147">
      <v>5.05</v>
    </nc>
  </rcc>
  <rcc rId="19945" sId="7" numFmtId="34">
    <oc r="F148">
      <v>4.5999999999999996</v>
    </oc>
    <nc r="F148">
      <v>5.05</v>
    </nc>
  </rcc>
  <rcc rId="19946" sId="7" numFmtId="34">
    <oc r="F149">
      <v>4.5999999999999996</v>
    </oc>
    <nc r="F149">
      <v>5.05</v>
    </nc>
  </rcc>
  <rcc rId="19947" sId="7" numFmtId="34">
    <oc r="F150">
      <v>4.5999999999999996</v>
    </oc>
    <nc r="F150">
      <v>5.05</v>
    </nc>
  </rcc>
  <rcc rId="19948" sId="7" numFmtId="34">
    <oc r="F151">
      <v>4.5999999999999996</v>
    </oc>
    <nc r="F151">
      <v>5.05</v>
    </nc>
  </rcc>
  <rcc rId="19949" sId="7" numFmtId="34">
    <oc r="F152">
      <v>4.5999999999999996</v>
    </oc>
    <nc r="F152">
      <v>5.05</v>
    </nc>
  </rcc>
  <rcc rId="19950" sId="7" numFmtId="34">
    <oc r="F153">
      <v>4.5999999999999996</v>
    </oc>
    <nc r="F153">
      <v>5.05</v>
    </nc>
  </rcc>
  <rcc rId="19951" sId="7" numFmtId="34">
    <oc r="F154">
      <v>4.5999999999999996</v>
    </oc>
    <nc r="F154">
      <v>5.05</v>
    </nc>
  </rcc>
  <rcc rId="19952" sId="7" numFmtId="34">
    <oc r="F155">
      <v>4.5999999999999996</v>
    </oc>
    <nc r="F155">
      <v>5.05</v>
    </nc>
  </rcc>
  <rcc rId="19953" sId="7" numFmtId="34">
    <oc r="F156">
      <v>4.5999999999999996</v>
    </oc>
    <nc r="F156">
      <v>5.05</v>
    </nc>
  </rcc>
  <rcc rId="19954" sId="7" numFmtId="34">
    <oc r="F157">
      <v>4.5999999999999996</v>
    </oc>
    <nc r="F157">
      <v>5.05</v>
    </nc>
  </rcc>
  <rcc rId="19955" sId="7" numFmtId="34">
    <oc r="F158">
      <v>4.5999999999999996</v>
    </oc>
    <nc r="F158">
      <v>5.05</v>
    </nc>
  </rcc>
  <rcc rId="19956" sId="7" numFmtId="34">
    <oc r="F159">
      <v>4.5999999999999996</v>
    </oc>
    <nc r="F159">
      <v>5.05</v>
    </nc>
  </rcc>
  <rcc rId="19957" sId="7" numFmtId="34">
    <oc r="F160">
      <v>4.5999999999999996</v>
    </oc>
    <nc r="F160">
      <v>5.05</v>
    </nc>
  </rcc>
  <rcc rId="19958" sId="7" numFmtId="34">
    <oc r="F161">
      <v>4.5999999999999996</v>
    </oc>
    <nc r="F161">
      <v>5.05</v>
    </nc>
  </rcc>
  <rcc rId="19959" sId="7" numFmtId="34">
    <oc r="F162">
      <v>4.5999999999999996</v>
    </oc>
    <nc r="F162">
      <v>5.05</v>
    </nc>
  </rcc>
  <rcc rId="19960" sId="7" numFmtId="34">
    <oc r="F163">
      <v>4.5999999999999996</v>
    </oc>
    <nc r="F163">
      <v>5.05</v>
    </nc>
  </rcc>
  <rcc rId="19961" sId="7" numFmtId="34">
    <oc r="F164">
      <v>4.5999999999999996</v>
    </oc>
    <nc r="F164">
      <v>5.05</v>
    </nc>
  </rcc>
  <rcc rId="19962" sId="7" numFmtId="34">
    <oc r="F165">
      <v>4.5999999999999996</v>
    </oc>
    <nc r="F165">
      <v>5.05</v>
    </nc>
  </rcc>
  <rcc rId="19963" sId="7" numFmtId="34">
    <oc r="F166">
      <v>4.5999999999999996</v>
    </oc>
    <nc r="F166">
      <v>5.05</v>
    </nc>
  </rcc>
  <rcc rId="19964" sId="7" numFmtId="34">
    <oc r="F167">
      <v>4.5999999999999996</v>
    </oc>
    <nc r="F167">
      <v>5.05</v>
    </nc>
  </rcc>
  <rcc rId="19965" sId="7" numFmtId="34">
    <oc r="F168">
      <v>4.5999999999999996</v>
    </oc>
    <nc r="F168">
      <v>5.05</v>
    </nc>
  </rcc>
  <rcc rId="19966" sId="7" numFmtId="34">
    <oc r="F169">
      <v>4.5999999999999996</v>
    </oc>
    <nc r="F169">
      <v>5.05</v>
    </nc>
  </rcc>
  <rcc rId="19967" sId="7" numFmtId="34">
    <oc r="F170">
      <v>4.5999999999999996</v>
    </oc>
    <nc r="F170">
      <v>5.05</v>
    </nc>
  </rcc>
  <rcc rId="19968" sId="7" numFmtId="34">
    <oc r="F171">
      <v>4.5999999999999996</v>
    </oc>
    <nc r="F171">
      <v>5.05</v>
    </nc>
  </rcc>
  <rcc rId="19969" sId="7" numFmtId="34">
    <oc r="F172">
      <v>4.5999999999999996</v>
    </oc>
    <nc r="F172">
      <v>5.05</v>
    </nc>
  </rcc>
  <rcc rId="19970" sId="7" numFmtId="34">
    <oc r="F173">
      <v>4.5999999999999996</v>
    </oc>
    <nc r="F173">
      <v>5.05</v>
    </nc>
  </rcc>
  <rcc rId="19971" sId="7" numFmtId="34">
    <oc r="F174">
      <v>4.5999999999999996</v>
    </oc>
    <nc r="F174">
      <v>5.05</v>
    </nc>
  </rcc>
  <rcc rId="19972" sId="7" numFmtId="34">
    <oc r="F175">
      <v>4.5999999999999996</v>
    </oc>
    <nc r="F175">
      <v>5.05</v>
    </nc>
  </rcc>
  <rcc rId="19973" sId="7" numFmtId="34">
    <oc r="F176">
      <v>4.5999999999999996</v>
    </oc>
    <nc r="F176">
      <v>5.05</v>
    </nc>
  </rcc>
  <rcc rId="19974" sId="7" numFmtId="34">
    <oc r="F177">
      <v>4.5999999999999996</v>
    </oc>
    <nc r="F177">
      <v>5.05</v>
    </nc>
  </rcc>
  <rcc rId="19975" sId="7" numFmtId="34">
    <oc r="F178">
      <v>4.5999999999999996</v>
    </oc>
    <nc r="F178">
      <v>5.05</v>
    </nc>
  </rcc>
  <rcc rId="19976" sId="7" numFmtId="34">
    <oc r="F179">
      <v>4.5999999999999996</v>
    </oc>
    <nc r="F179">
      <v>5.05</v>
    </nc>
  </rcc>
  <rcc rId="19977" sId="7" numFmtId="34">
    <oc r="F180">
      <v>4.5999999999999996</v>
    </oc>
    <nc r="F180">
      <v>5.05</v>
    </nc>
  </rcc>
  <rcc rId="19978" sId="7" numFmtId="34">
    <oc r="F181">
      <v>4.5999999999999996</v>
    </oc>
    <nc r="F181">
      <v>5.05</v>
    </nc>
  </rcc>
  <rcc rId="19979" sId="7" numFmtId="34">
    <oc r="F182">
      <v>4.5999999999999996</v>
    </oc>
    <nc r="F182">
      <v>5.05</v>
    </nc>
  </rcc>
  <rcc rId="19980" sId="7" numFmtId="34">
    <oc r="F183">
      <v>4.5999999999999996</v>
    </oc>
    <nc r="F183">
      <v>5.05</v>
    </nc>
  </rcc>
  <rcc rId="19981" sId="7" numFmtId="34">
    <oc r="F184">
      <v>4.5999999999999996</v>
    </oc>
    <nc r="F184">
      <v>5.05</v>
    </nc>
  </rcc>
  <rcc rId="19982" sId="7" numFmtId="34">
    <oc r="F185">
      <v>4.5999999999999996</v>
    </oc>
    <nc r="F185">
      <v>5.05</v>
    </nc>
  </rcc>
  <rcc rId="19983" sId="7" numFmtId="34">
    <oc r="F186">
      <v>4.5999999999999996</v>
    </oc>
    <nc r="F186">
      <v>5.05</v>
    </nc>
  </rcc>
  <rcc rId="19984" sId="7" numFmtId="34">
    <oc r="F187">
      <v>4.5999999999999996</v>
    </oc>
    <nc r="F187">
      <v>5.05</v>
    </nc>
  </rcc>
  <rcc rId="19985" sId="7" numFmtId="34">
    <oc r="F188">
      <v>4.5999999999999996</v>
    </oc>
    <nc r="F188">
      <v>5.05</v>
    </nc>
  </rcc>
  <rcc rId="19986" sId="7" numFmtId="34">
    <oc r="F189">
      <v>4.5999999999999996</v>
    </oc>
    <nc r="F189">
      <v>5.05</v>
    </nc>
  </rcc>
  <rcc rId="19987" sId="7" numFmtId="34">
    <oc r="F190">
      <v>4.5999999999999996</v>
    </oc>
    <nc r="F190">
      <v>5.05</v>
    </nc>
  </rcc>
  <rcc rId="19988" sId="7" numFmtId="34">
    <oc r="F191">
      <v>4.5999999999999996</v>
    </oc>
    <nc r="F191">
      <v>5.05</v>
    </nc>
  </rcc>
  <rcc rId="19989" sId="7" numFmtId="34">
    <oc r="F192">
      <v>4.5999999999999996</v>
    </oc>
    <nc r="F192">
      <v>5.05</v>
    </nc>
  </rcc>
  <rcc rId="19990" sId="7" numFmtId="34">
    <oc r="F193">
      <v>4.5999999999999996</v>
    </oc>
    <nc r="F193">
      <v>5.05</v>
    </nc>
  </rcc>
  <rcc rId="19991" sId="7" numFmtId="34">
    <oc r="F194">
      <v>4.5999999999999996</v>
    </oc>
    <nc r="F194">
      <v>5.05</v>
    </nc>
  </rcc>
  <rcc rId="19992" sId="7" numFmtId="34">
    <oc r="F195">
      <v>4.5999999999999996</v>
    </oc>
    <nc r="F195">
      <v>5.05</v>
    </nc>
  </rcc>
  <rcc rId="19993" sId="7" numFmtId="34">
    <oc r="F196">
      <v>4.5999999999999996</v>
    </oc>
    <nc r="F196">
      <v>5.05</v>
    </nc>
  </rcc>
  <rcc rId="19994" sId="7" numFmtId="34">
    <oc r="F197">
      <v>4.5999999999999996</v>
    </oc>
    <nc r="F197">
      <v>5.05</v>
    </nc>
  </rcc>
  <rcc rId="19995" sId="7" numFmtId="34">
    <oc r="F198">
      <v>4.5999999999999996</v>
    </oc>
    <nc r="F198">
      <v>5.05</v>
    </nc>
  </rcc>
  <rcc rId="19996" sId="7" numFmtId="34">
    <oc r="F199">
      <v>4.5999999999999996</v>
    </oc>
    <nc r="F199">
      <v>5.05</v>
    </nc>
  </rcc>
  <rcc rId="19997" sId="7" numFmtId="34">
    <oc r="F200">
      <v>4.5999999999999996</v>
    </oc>
    <nc r="F200">
      <v>5.05</v>
    </nc>
  </rcc>
  <rcc rId="19998" sId="7" numFmtId="34">
    <oc r="F201">
      <v>4.5999999999999996</v>
    </oc>
    <nc r="F201">
      <v>5.05</v>
    </nc>
  </rcc>
  <rcc rId="19999" sId="7" numFmtId="34">
    <oc r="F202">
      <v>4.5999999999999996</v>
    </oc>
    <nc r="F202">
      <v>5.05</v>
    </nc>
  </rcc>
  <rcc rId="20000" sId="7" numFmtId="34">
    <oc r="F203">
      <v>4.5999999999999996</v>
    </oc>
    <nc r="F203">
      <v>5.05</v>
    </nc>
  </rcc>
  <rcc rId="20001" sId="7" numFmtId="34">
    <oc r="F204">
      <v>4.5999999999999996</v>
    </oc>
    <nc r="F204">
      <v>5.05</v>
    </nc>
  </rcc>
  <rcc rId="20002" sId="7" numFmtId="34">
    <oc r="F205">
      <v>4.5999999999999996</v>
    </oc>
    <nc r="F205">
      <v>5.05</v>
    </nc>
  </rcc>
  <rcc rId="20003" sId="7" numFmtId="34">
    <oc r="F206">
      <v>4.5999999999999996</v>
    </oc>
    <nc r="F206">
      <v>5.05</v>
    </nc>
  </rcc>
  <rcc rId="20004" sId="7" numFmtId="34">
    <oc r="F207">
      <v>4.5999999999999996</v>
    </oc>
    <nc r="F207">
      <v>5.05</v>
    </nc>
  </rcc>
  <rcc rId="20005" sId="7" numFmtId="34">
    <oc r="F208">
      <v>4.5999999999999996</v>
    </oc>
    <nc r="F208">
      <v>5.05</v>
    </nc>
  </rcc>
  <rcc rId="20006" sId="7" numFmtId="34">
    <oc r="F209">
      <v>4.5999999999999996</v>
    </oc>
    <nc r="F209">
      <v>5.05</v>
    </nc>
  </rcc>
  <rcc rId="20007" sId="7" numFmtId="34">
    <oc r="F210">
      <v>4.5999999999999996</v>
    </oc>
    <nc r="F210">
      <v>5.05</v>
    </nc>
  </rcc>
  <rcc rId="20008" sId="7" numFmtId="34">
    <oc r="F211">
      <v>4.5999999999999996</v>
    </oc>
    <nc r="F211">
      <v>5.05</v>
    </nc>
  </rcc>
  <rcc rId="20009" sId="7" numFmtId="34">
    <oc r="F212">
      <v>4.5999999999999996</v>
    </oc>
    <nc r="F212">
      <v>5.05</v>
    </nc>
  </rcc>
  <rcc rId="20010" sId="7" numFmtId="34">
    <oc r="F213">
      <v>4.5999999999999996</v>
    </oc>
    <nc r="F213">
      <v>5.05</v>
    </nc>
  </rcc>
  <rcc rId="20011" sId="7" numFmtId="34">
    <oc r="F214">
      <v>4.5999999999999996</v>
    </oc>
    <nc r="F214">
      <v>5.05</v>
    </nc>
  </rcc>
  <rcc rId="20012" sId="7" numFmtId="34">
    <oc r="F215">
      <v>4.5999999999999996</v>
    </oc>
    <nc r="F215">
      <v>5.05</v>
    </nc>
  </rcc>
  <rcc rId="20013" sId="7" numFmtId="34">
    <oc r="F216">
      <v>4.5999999999999996</v>
    </oc>
    <nc r="F216">
      <v>5.05</v>
    </nc>
  </rcc>
  <rcc rId="20014" sId="7" numFmtId="34">
    <oc r="F217">
      <v>4.5999999999999996</v>
    </oc>
    <nc r="F217">
      <v>5.05</v>
    </nc>
  </rcc>
  <rcc rId="20015" sId="7" numFmtId="34">
    <oc r="F218">
      <v>4.5999999999999996</v>
    </oc>
    <nc r="F218">
      <v>5.05</v>
    </nc>
  </rcc>
  <rcc rId="20016" sId="7" numFmtId="34">
    <oc r="F219">
      <v>4.5999999999999996</v>
    </oc>
    <nc r="F219">
      <v>5.05</v>
    </nc>
  </rcc>
  <rcc rId="20017" sId="7" numFmtId="34">
    <oc r="F220">
      <v>4.5999999999999996</v>
    </oc>
    <nc r="F220">
      <v>5.05</v>
    </nc>
  </rcc>
  <rcc rId="20018" sId="7" numFmtId="34">
    <oc r="F221">
      <v>4.5999999999999996</v>
    </oc>
    <nc r="F221">
      <v>5.05</v>
    </nc>
  </rcc>
  <rfmt sheetId="8" sqref="F17" start="0" length="0">
    <dxf>
      <font>
        <sz val="11"/>
        <color indexed="8"/>
        <name val="Calibri"/>
        <scheme val="none"/>
      </font>
    </dxf>
  </rfmt>
  <rcc rId="20019" sId="8" numFmtId="34">
    <oc r="F17">
      <v>4.5999999999999996</v>
    </oc>
    <nc r="F17">
      <v>5.05</v>
    </nc>
  </rcc>
  <rcc rId="20020" sId="8" odxf="1" dxf="1" numFmtId="34">
    <oc r="F18">
      <v>4.5999999999999996</v>
    </oc>
    <nc r="F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1" sId="8" odxf="1" dxf="1" numFmtId="34">
    <oc r="F19">
      <v>4.5999999999999996</v>
    </oc>
    <nc r="F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2" sId="8" odxf="1" dxf="1" numFmtId="34">
    <oc r="F20">
      <v>4.5999999999999996</v>
    </oc>
    <nc r="F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3" sId="8" odxf="1" dxf="1" numFmtId="34">
    <oc r="F21">
      <v>4.5999999999999996</v>
    </oc>
    <nc r="F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4" sId="8" odxf="1" dxf="1" numFmtId="34">
    <oc r="F22">
      <v>4.5999999999999996</v>
    </oc>
    <nc r="F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5" sId="8" odxf="1" dxf="1" numFmtId="34">
    <oc r="F23">
      <v>4.5999999999999996</v>
    </oc>
    <nc r="F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6" sId="8" odxf="1" dxf="1" numFmtId="34">
    <oc r="F24">
      <v>4.5999999999999996</v>
    </oc>
    <nc r="F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7" sId="8" odxf="1" dxf="1" numFmtId="34">
    <oc r="F25">
      <v>4.5999999999999996</v>
    </oc>
    <nc r="F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8" sId="8" odxf="1" dxf="1" numFmtId="34">
    <oc r="F26">
      <v>4.5999999999999996</v>
    </oc>
    <nc r="F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9" sId="8" odxf="1" dxf="1" numFmtId="34">
    <oc r="F27">
      <v>4.5999999999999996</v>
    </oc>
    <nc r="F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0" sId="8" odxf="1" dxf="1" numFmtId="34">
    <oc r="F28">
      <v>4.5999999999999996</v>
    </oc>
    <nc r="F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1" sId="8" odxf="1" dxf="1" numFmtId="34">
    <oc r="F29">
      <v>4.5999999999999996</v>
    </oc>
    <nc r="F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2" sId="8" odxf="1" dxf="1" numFmtId="34">
    <oc r="F30">
      <v>4.5999999999999996</v>
    </oc>
    <nc r="F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3" sId="8" odxf="1" dxf="1" numFmtId="34">
    <oc r="F31">
      <v>4.5999999999999996</v>
    </oc>
    <nc r="F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4" sId="8" odxf="1" dxf="1" numFmtId="34">
    <oc r="F32">
      <v>4.5999999999999996</v>
    </oc>
    <nc r="F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5" sId="8" odxf="1" dxf="1" numFmtId="34">
    <oc r="F33">
      <v>4.5999999999999996</v>
    </oc>
    <nc r="F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6" sId="8" odxf="1" dxf="1" numFmtId="34">
    <oc r="F34">
      <v>4.5999999999999996</v>
    </oc>
    <nc r="F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7" sId="8" odxf="1" dxf="1" numFmtId="34">
    <oc r="F35">
      <v>4.5999999999999996</v>
    </oc>
    <nc r="F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8" sId="8" odxf="1" dxf="1" numFmtId="34">
    <oc r="F36">
      <v>4.5999999999999996</v>
    </oc>
    <nc r="F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9" sId="8" odxf="1" dxf="1" numFmtId="34">
    <oc r="F37">
      <v>4.5999999999999996</v>
    </oc>
    <nc r="F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0" sId="8" odxf="1" dxf="1" numFmtId="34">
    <oc r="F38">
      <v>4.5999999999999996</v>
    </oc>
    <nc r="F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1" sId="8" odxf="1" dxf="1" numFmtId="34">
    <oc r="F39">
      <v>4.5999999999999996</v>
    </oc>
    <nc r="F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2" sId="8" odxf="1" dxf="1" numFmtId="34">
    <oc r="F40">
      <v>4.5999999999999996</v>
    </oc>
    <nc r="F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3" sId="8" odxf="1" dxf="1" numFmtId="34">
    <oc r="F41">
      <v>4.5999999999999996</v>
    </oc>
    <nc r="F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4" sId="8" odxf="1" dxf="1" numFmtId="34">
    <oc r="F42">
      <v>4.5999999999999996</v>
    </oc>
    <nc r="F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5" sId="8" odxf="1" dxf="1" numFmtId="34">
    <oc r="F43">
      <v>4.5999999999999996</v>
    </oc>
    <nc r="F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6" sId="8" odxf="1" dxf="1" numFmtId="34">
    <oc r="F44">
      <v>4.5999999999999996</v>
    </oc>
    <nc r="F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7" sId="8" odxf="1" dxf="1" numFmtId="34">
    <oc r="F45">
      <v>4.5999999999999996</v>
    </oc>
    <nc r="F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8" sId="8" odxf="1" dxf="1" numFmtId="34">
    <oc r="F46">
      <v>4.5999999999999996</v>
    </oc>
    <nc r="F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9" sId="8" odxf="1" dxf="1" numFmtId="34">
    <oc r="F47">
      <v>4.5999999999999996</v>
    </oc>
    <nc r="F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0" sId="8" odxf="1" dxf="1" numFmtId="34">
    <oc r="F48">
      <v>4.5999999999999996</v>
    </oc>
    <nc r="F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1" sId="8" odxf="1" dxf="1" numFmtId="34">
    <oc r="F49">
      <v>4.5999999999999996</v>
    </oc>
    <nc r="F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2" sId="8" odxf="1" dxf="1" numFmtId="34">
    <oc r="F50">
      <v>4.5999999999999996</v>
    </oc>
    <nc r="F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3" sId="8" odxf="1" dxf="1" numFmtId="34">
    <oc r="F51">
      <v>4.5999999999999996</v>
    </oc>
    <nc r="F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4" sId="8" odxf="1" dxf="1" numFmtId="34">
    <oc r="F52">
      <v>4.5999999999999996</v>
    </oc>
    <nc r="F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5" sId="8" odxf="1" dxf="1" numFmtId="34">
    <oc r="F53">
      <v>4.5999999999999996</v>
    </oc>
    <nc r="F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6" sId="8" odxf="1" dxf="1" numFmtId="34">
    <oc r="F54">
      <v>4.5999999999999996</v>
    </oc>
    <nc r="F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7" sId="8" odxf="1" dxf="1" numFmtId="34">
    <oc r="F55">
      <v>4.5999999999999996</v>
    </oc>
    <nc r="F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8" sId="8" odxf="1" dxf="1" numFmtId="34">
    <oc r="F56">
      <v>4.5999999999999996</v>
    </oc>
    <nc r="F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9" sId="8" odxf="1" dxf="1" numFmtId="34">
    <oc r="F57">
      <v>4.5999999999999996</v>
    </oc>
    <nc r="F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0" sId="8" odxf="1" dxf="1" numFmtId="34">
    <oc r="F58">
      <v>4.5999999999999996</v>
    </oc>
    <nc r="F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1" sId="8" odxf="1" dxf="1" numFmtId="34">
    <oc r="F59">
      <v>4.5999999999999996</v>
    </oc>
    <nc r="F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2" sId="8" odxf="1" dxf="1" numFmtId="34">
    <oc r="F60">
      <v>4.5999999999999996</v>
    </oc>
    <nc r="F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3" sId="8" odxf="1" dxf="1" numFmtId="34">
    <oc r="F61">
      <v>4.5999999999999996</v>
    </oc>
    <nc r="F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4" sId="8" odxf="1" dxf="1" numFmtId="34">
    <oc r="F62">
      <v>4.5999999999999996</v>
    </oc>
    <nc r="F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5" sId="8" odxf="1" dxf="1" numFmtId="34">
    <oc r="F63">
      <v>4.5999999999999996</v>
    </oc>
    <nc r="F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6" sId="8" odxf="1" dxf="1" numFmtId="34">
    <oc r="F64">
      <v>4.5999999999999996</v>
    </oc>
    <nc r="F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7" sId="8" odxf="1" dxf="1" numFmtId="34">
    <oc r="F65">
      <v>4.5999999999999996</v>
    </oc>
    <nc r="F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8" sId="8" odxf="1" dxf="1" numFmtId="34">
    <oc r="F66">
      <v>4.5999999999999996</v>
    </oc>
    <nc r="F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9" sId="8" odxf="1" dxf="1" numFmtId="34">
    <oc r="F67">
      <v>4.5999999999999996</v>
    </oc>
    <nc r="F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0" sId="8" odxf="1" dxf="1" numFmtId="34">
    <oc r="F68">
      <v>4.5999999999999996</v>
    </oc>
    <nc r="F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1" sId="8" odxf="1" dxf="1" numFmtId="34">
    <oc r="F69">
      <v>4.5999999999999996</v>
    </oc>
    <nc r="F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2" sId="8" odxf="1" dxf="1" numFmtId="34">
    <oc r="F70">
      <v>4.5999999999999996</v>
    </oc>
    <nc r="F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3" sId="8" odxf="1" dxf="1" numFmtId="34">
    <oc r="F71">
      <v>4.5999999999999996</v>
    </oc>
    <nc r="F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4" sId="8" odxf="1" dxf="1" numFmtId="34">
    <oc r="F72">
      <v>4.5999999999999996</v>
    </oc>
    <nc r="F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5" sId="8" odxf="1" dxf="1" numFmtId="34">
    <oc r="F73">
      <v>4.5999999999999996</v>
    </oc>
    <nc r="F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6" sId="8" odxf="1" dxf="1" numFmtId="34">
    <oc r="F74">
      <v>4.5999999999999996</v>
    </oc>
    <nc r="F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7" sId="8" odxf="1" dxf="1" numFmtId="34">
    <oc r="F75">
      <v>4.5999999999999996</v>
    </oc>
    <nc r="F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8" sId="8" odxf="1" dxf="1" numFmtId="34">
    <oc r="F76">
      <v>4.5999999999999996</v>
    </oc>
    <nc r="F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9" sId="8" odxf="1" dxf="1" numFmtId="34">
    <oc r="F77">
      <v>4.5999999999999996</v>
    </oc>
    <nc r="F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0" sId="8" odxf="1" dxf="1" numFmtId="34">
    <oc r="F78">
      <v>4.5999999999999996</v>
    </oc>
    <nc r="F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1" sId="8" odxf="1" dxf="1" numFmtId="34">
    <oc r="F79">
      <v>4.5999999999999996</v>
    </oc>
    <nc r="F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2" sId="8" odxf="1" dxf="1" numFmtId="34">
    <oc r="F80">
      <v>4.5999999999999996</v>
    </oc>
    <nc r="F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3" sId="8" odxf="1" dxf="1" numFmtId="34">
    <oc r="F81">
      <v>4.5999999999999996</v>
    </oc>
    <nc r="F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4" sId="8" odxf="1" dxf="1" numFmtId="34">
    <oc r="F82">
      <v>4.5999999999999996</v>
    </oc>
    <nc r="F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5" sId="8" odxf="1" dxf="1" numFmtId="34">
    <oc r="F83">
      <v>4.5999999999999996</v>
    </oc>
    <nc r="F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6" sId="8" odxf="1" dxf="1" numFmtId="34">
    <oc r="F84">
      <v>4.5999999999999996</v>
    </oc>
    <nc r="F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7" sId="8" odxf="1" dxf="1" numFmtId="34">
    <oc r="F85">
      <v>4.5999999999999996</v>
    </oc>
    <nc r="F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8" sId="8" odxf="1" dxf="1" numFmtId="34">
    <oc r="F86">
      <v>4.5999999999999996</v>
    </oc>
    <nc r="F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9" sId="8" odxf="1" dxf="1" numFmtId="34">
    <oc r="F87">
      <v>4.5999999999999996</v>
    </oc>
    <nc r="F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0" sId="8" odxf="1" dxf="1" numFmtId="34">
    <oc r="F88">
      <v>4.5999999999999996</v>
    </oc>
    <nc r="F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1" sId="8" odxf="1" dxf="1" numFmtId="34">
    <oc r="F89">
      <v>4.5999999999999996</v>
    </oc>
    <nc r="F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2" sId="8" odxf="1" dxf="1" numFmtId="34">
    <oc r="F90">
      <v>4.5999999999999996</v>
    </oc>
    <nc r="F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3" sId="8" odxf="1" dxf="1" numFmtId="34">
    <oc r="F91">
      <v>4.5999999999999996</v>
    </oc>
    <nc r="F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4" sId="8" odxf="1" dxf="1" numFmtId="34">
    <oc r="F92">
      <v>4.5999999999999996</v>
    </oc>
    <nc r="F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5" sId="8" odxf="1" dxf="1" numFmtId="34">
    <oc r="F93">
      <v>4.5999999999999996</v>
    </oc>
    <nc r="F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6" sId="8" odxf="1" dxf="1" numFmtId="34">
    <oc r="F94">
      <v>4.5999999999999996</v>
    </oc>
    <nc r="F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7" sId="8" odxf="1" dxf="1" numFmtId="34">
    <oc r="F95">
      <v>4.5999999999999996</v>
    </oc>
    <nc r="F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8" sId="8" odxf="1" dxf="1" numFmtId="34">
    <oc r="F96">
      <v>4.5999999999999996</v>
    </oc>
    <nc r="F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9" sId="8" odxf="1" dxf="1" numFmtId="34">
    <oc r="F97">
      <v>4.5999999999999996</v>
    </oc>
    <nc r="F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0" sId="8" odxf="1" dxf="1" numFmtId="34">
    <oc r="F98">
      <v>4.5999999999999996</v>
    </oc>
    <nc r="F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1" sId="8" odxf="1" dxf="1" numFmtId="34">
    <oc r="F99">
      <v>4.5999999999999996</v>
    </oc>
    <nc r="F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2" sId="8" odxf="1" dxf="1" numFmtId="34">
    <oc r="F100">
      <v>4.5999999999999996</v>
    </oc>
    <nc r="F1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3" sId="8" odxf="1" dxf="1" numFmtId="34">
    <oc r="F101">
      <v>4.5999999999999996</v>
    </oc>
    <nc r="F1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4" sId="8" odxf="1" dxf="1" numFmtId="34">
    <oc r="F102">
      <v>4.5999999999999996</v>
    </oc>
    <nc r="F1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5" sId="8" odxf="1" dxf="1" numFmtId="34">
    <oc r="F103">
      <v>4.5999999999999996</v>
    </oc>
    <nc r="F1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6" sId="8" odxf="1" dxf="1" numFmtId="34">
    <oc r="F104">
      <v>4.5999999999999996</v>
    </oc>
    <nc r="F1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7" sId="8" odxf="1" dxf="1" numFmtId="34">
    <oc r="F105">
      <v>4.5999999999999996</v>
    </oc>
    <nc r="F1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8" sId="8" odxf="1" dxf="1" numFmtId="34">
    <oc r="F106">
      <v>4.5999999999999996</v>
    </oc>
    <nc r="F1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9" sId="8" odxf="1" dxf="1" numFmtId="34">
    <oc r="F107">
      <v>4.5999999999999996</v>
    </oc>
    <nc r="F1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0" sId="8" odxf="1" dxf="1" numFmtId="34">
    <oc r="F108">
      <v>4.5999999999999996</v>
    </oc>
    <nc r="F1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1" sId="8" odxf="1" dxf="1" numFmtId="34">
    <oc r="F109">
      <v>4.5999999999999996</v>
    </oc>
    <nc r="F1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2" sId="8" odxf="1" dxf="1" numFmtId="34">
    <oc r="F110">
      <v>4.5999999999999996</v>
    </oc>
    <nc r="F1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3" sId="8" odxf="1" dxf="1" numFmtId="34">
    <oc r="F111">
      <v>4.5999999999999996</v>
    </oc>
    <nc r="F1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4" sId="8" odxf="1" dxf="1" numFmtId="34">
    <oc r="F112">
      <v>4.5999999999999996</v>
    </oc>
    <nc r="F1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5" sId="8" odxf="1" dxf="1" numFmtId="34">
    <oc r="F113">
      <v>4.5999999999999996</v>
    </oc>
    <nc r="F1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6" sId="8" odxf="1" dxf="1" numFmtId="34">
    <oc r="F114">
      <v>4.5999999999999996</v>
    </oc>
    <nc r="F1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7" sId="8" odxf="1" dxf="1" numFmtId="34">
    <oc r="F115">
      <v>4.5999999999999996</v>
    </oc>
    <nc r="F1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8" sId="8" odxf="1" dxf="1" numFmtId="34">
    <oc r="F116">
      <v>4.5999999999999996</v>
    </oc>
    <nc r="F1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9" sId="8" odxf="1" dxf="1" numFmtId="34">
    <oc r="F117">
      <v>4.5999999999999996</v>
    </oc>
    <nc r="F1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0" sId="8" odxf="1" dxf="1" numFmtId="34">
    <oc r="F118">
      <v>4.5999999999999996</v>
    </oc>
    <nc r="F1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1" sId="8" odxf="1" dxf="1" numFmtId="34">
    <oc r="F119">
      <v>4.5999999999999996</v>
    </oc>
    <nc r="F1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2" sId="8" odxf="1" dxf="1" numFmtId="34">
    <oc r="F120">
      <v>4.5999999999999996</v>
    </oc>
    <nc r="F1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3" sId="8" odxf="1" dxf="1" numFmtId="34">
    <oc r="F121">
      <v>4.5999999999999996</v>
    </oc>
    <nc r="F1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4" sId="8" odxf="1" dxf="1" numFmtId="34">
    <oc r="F122">
      <v>4.5999999999999996</v>
    </oc>
    <nc r="F1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5" sId="8" odxf="1" dxf="1" numFmtId="34">
    <oc r="F123">
      <v>4.5999999999999996</v>
    </oc>
    <nc r="F1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6" sId="8" odxf="1" dxf="1" numFmtId="34">
    <oc r="F124">
      <v>4.5999999999999996</v>
    </oc>
    <nc r="F1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7" sId="8" odxf="1" dxf="1" numFmtId="34">
    <oc r="F125">
      <v>4.5999999999999996</v>
    </oc>
    <nc r="F1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8" sId="8" odxf="1" dxf="1" numFmtId="34">
    <oc r="F126">
      <v>4.5999999999999996</v>
    </oc>
    <nc r="F1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9" sId="8" odxf="1" dxf="1" numFmtId="34">
    <oc r="F127">
      <v>4.5999999999999996</v>
    </oc>
    <nc r="F1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0" sId="8" odxf="1" dxf="1" numFmtId="34">
    <oc r="F128">
      <v>4.5999999999999996</v>
    </oc>
    <nc r="F1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1" sId="8" odxf="1" dxf="1" numFmtId="34">
    <oc r="F129">
      <v>4.5999999999999996</v>
    </oc>
    <nc r="F1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2" sId="8" odxf="1" dxf="1" numFmtId="34">
    <oc r="F130">
      <v>4.5999999999999996</v>
    </oc>
    <nc r="F1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3" sId="8" odxf="1" dxf="1" numFmtId="34">
    <oc r="F131">
      <v>4.5999999999999996</v>
    </oc>
    <nc r="F1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4" sId="8" odxf="1" dxf="1" numFmtId="34">
    <oc r="F132">
      <v>4.5999999999999996</v>
    </oc>
    <nc r="F1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5" sId="8" odxf="1" dxf="1" numFmtId="34">
    <oc r="F133">
      <v>4.5999999999999996</v>
    </oc>
    <nc r="F1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6" sId="8" odxf="1" dxf="1" numFmtId="34">
    <oc r="F134">
      <v>4.5999999999999996</v>
    </oc>
    <nc r="F1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7" sId="8" odxf="1" dxf="1" numFmtId="34">
    <oc r="F135">
      <v>4.5999999999999996</v>
    </oc>
    <nc r="F1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8" sId="8" odxf="1" dxf="1" numFmtId="34">
    <oc r="F136">
      <v>4.5999999999999996</v>
    </oc>
    <nc r="F1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9" sId="8" odxf="1" dxf="1" numFmtId="34">
    <oc r="F137">
      <v>4.5999999999999996</v>
    </oc>
    <nc r="F1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0" sId="8" odxf="1" dxf="1" numFmtId="34">
    <oc r="F138">
      <v>4.5999999999999996</v>
    </oc>
    <nc r="F1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1" sId="8" odxf="1" dxf="1" numFmtId="34">
    <oc r="F139">
      <v>4.5999999999999996</v>
    </oc>
    <nc r="F1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2" sId="8" odxf="1" dxf="1" numFmtId="34">
    <oc r="F140">
      <v>4.5999999999999996</v>
    </oc>
    <nc r="F1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3" sId="8" odxf="1" dxf="1" numFmtId="34">
    <oc r="F141">
      <v>4.5999999999999996</v>
    </oc>
    <nc r="F1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4" sId="8" odxf="1" dxf="1" numFmtId="34">
    <oc r="F142">
      <v>4.5999999999999996</v>
    </oc>
    <nc r="F1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5" sId="8" odxf="1" dxf="1" numFmtId="34">
    <oc r="F143">
      <v>4.5999999999999996</v>
    </oc>
    <nc r="F1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6" sId="8" odxf="1" dxf="1" numFmtId="34">
    <oc r="F144">
      <v>4.5999999999999996</v>
    </oc>
    <nc r="F1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7" sId="8" odxf="1" dxf="1" numFmtId="34">
    <oc r="F145">
      <v>4.5999999999999996</v>
    </oc>
    <nc r="F1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8" sId="8" odxf="1" dxf="1" numFmtId="34">
    <oc r="F146">
      <v>4.5999999999999996</v>
    </oc>
    <nc r="F1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9" sId="8" odxf="1" dxf="1" numFmtId="34">
    <oc r="F147">
      <v>4.5999999999999996</v>
    </oc>
    <nc r="F1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0" sId="8" odxf="1" dxf="1" numFmtId="34">
    <oc r="F148">
      <v>4.5999999999999996</v>
    </oc>
    <nc r="F1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1" sId="8" odxf="1" dxf="1" numFmtId="34">
    <oc r="F149">
      <v>4.5999999999999996</v>
    </oc>
    <nc r="F1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2" sId="8" odxf="1" dxf="1" numFmtId="34">
    <oc r="F150">
      <v>4.5999999999999996</v>
    </oc>
    <nc r="F1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3" sId="8" odxf="1" dxf="1" numFmtId="34">
    <oc r="F151">
      <v>4.5999999999999996</v>
    </oc>
    <nc r="F1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4" sId="8" odxf="1" dxf="1" numFmtId="34">
    <oc r="F152">
      <v>4.5999999999999996</v>
    </oc>
    <nc r="F1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5" sId="8" odxf="1" dxf="1" numFmtId="34">
    <oc r="F153">
      <v>4.5999999999999996</v>
    </oc>
    <nc r="F1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6" sId="8" odxf="1" dxf="1" numFmtId="34">
    <oc r="F154">
      <v>4.5999999999999996</v>
    </oc>
    <nc r="F1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7" sId="8" odxf="1" dxf="1" numFmtId="34">
    <oc r="F155">
      <v>4.5999999999999996</v>
    </oc>
    <nc r="F1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8" sId="8" odxf="1" dxf="1" numFmtId="34">
    <oc r="F156">
      <v>4.5999999999999996</v>
    </oc>
    <nc r="F1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9" sId="8" odxf="1" dxf="1" numFmtId="34">
    <oc r="F157">
      <v>4.5999999999999996</v>
    </oc>
    <nc r="F1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0" sId="8" odxf="1" dxf="1" numFmtId="34">
    <oc r="F158">
      <v>4.5999999999999996</v>
    </oc>
    <nc r="F1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1" sId="8" odxf="1" dxf="1" numFmtId="34">
    <oc r="F159">
      <v>4.5999999999999996</v>
    </oc>
    <nc r="F1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2" sId="8" odxf="1" dxf="1" numFmtId="34">
    <oc r="F160">
      <v>4.5999999999999996</v>
    </oc>
    <nc r="F1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3" sId="8" odxf="1" dxf="1" numFmtId="34">
    <oc r="F161">
      <v>4.5999999999999996</v>
    </oc>
    <nc r="F1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4" sId="8" odxf="1" dxf="1" numFmtId="34">
    <oc r="F162">
      <v>4.5999999999999996</v>
    </oc>
    <nc r="F1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5" sId="8" odxf="1" dxf="1" numFmtId="34">
    <oc r="F163">
      <v>4.5999999999999996</v>
    </oc>
    <nc r="F1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6" sId="8" odxf="1" dxf="1" numFmtId="34">
    <oc r="F164">
      <v>4.5999999999999996</v>
    </oc>
    <nc r="F1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7" sId="8" odxf="1" dxf="1" numFmtId="34">
    <oc r="F165">
      <v>4.5999999999999996</v>
    </oc>
    <nc r="F1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8" sId="8" odxf="1" dxf="1" numFmtId="34">
    <oc r="F166">
      <v>4.5999999999999996</v>
    </oc>
    <nc r="F1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9" sId="8" odxf="1" dxf="1" numFmtId="34">
    <oc r="F167">
      <v>4.5999999999999996</v>
    </oc>
    <nc r="F1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0" sId="8" odxf="1" dxf="1" numFmtId="34">
    <oc r="F168">
      <v>4.5999999999999996</v>
    </oc>
    <nc r="F1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1" sId="8" odxf="1" dxf="1" numFmtId="34">
    <oc r="F169">
      <v>4.5999999999999996</v>
    </oc>
    <nc r="F1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2" sId="8" odxf="1" dxf="1" numFmtId="34">
    <oc r="F170">
      <v>4.5999999999999996</v>
    </oc>
    <nc r="F1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3" sId="8" odxf="1" dxf="1" numFmtId="34">
    <oc r="F171">
      <v>4.5999999999999996</v>
    </oc>
    <nc r="F1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4" sId="8" odxf="1" dxf="1" numFmtId="34">
    <oc r="F172">
      <v>4.5999999999999996</v>
    </oc>
    <nc r="F1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5" sId="8" odxf="1" dxf="1" numFmtId="34">
    <oc r="F173">
      <v>4.5999999999999996</v>
    </oc>
    <nc r="F1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6" sId="8" odxf="1" dxf="1" numFmtId="34">
    <oc r="F174">
      <v>4.5999999999999996</v>
    </oc>
    <nc r="F1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7" sId="8" odxf="1" dxf="1" numFmtId="34">
    <oc r="F175">
      <v>4.5999999999999996</v>
    </oc>
    <nc r="F1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8" sId="8" odxf="1" dxf="1" numFmtId="34">
    <oc r="F176">
      <v>4.5999999999999996</v>
    </oc>
    <nc r="F1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9" sId="8" odxf="1" dxf="1" numFmtId="34">
    <oc r="F177">
      <v>4.5999999999999996</v>
    </oc>
    <nc r="F1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0" sId="8" odxf="1" dxf="1" numFmtId="34">
    <oc r="F178">
      <v>4.5999999999999996</v>
    </oc>
    <nc r="F1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1" sId="8" odxf="1" dxf="1" numFmtId="34">
    <oc r="F179">
      <v>4.5999999999999996</v>
    </oc>
    <nc r="F1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2" sId="8" odxf="1" dxf="1" numFmtId="34">
    <oc r="F180">
      <v>4.5999999999999996</v>
    </oc>
    <nc r="F1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3" sId="8" odxf="1" dxf="1" numFmtId="34">
    <oc r="F181">
      <v>4.5999999999999996</v>
    </oc>
    <nc r="F1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4" sId="8" odxf="1" dxf="1" numFmtId="34">
    <oc r="F182">
      <v>4.5999999999999996</v>
    </oc>
    <nc r="F1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5" sId="8" odxf="1" dxf="1" numFmtId="34">
    <oc r="F183">
      <v>4.5999999999999996</v>
    </oc>
    <nc r="F1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6" sId="8" odxf="1" dxf="1" numFmtId="34">
    <oc r="F184">
      <v>4.5999999999999996</v>
    </oc>
    <nc r="F1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7" sId="8" odxf="1" dxf="1" numFmtId="34">
    <oc r="F185">
      <v>4.5999999999999996</v>
    </oc>
    <nc r="F1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8" sId="8" odxf="1" dxf="1" numFmtId="34">
    <oc r="F186">
      <v>4.5999999999999996</v>
    </oc>
    <nc r="F1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9" sId="8" odxf="1" dxf="1" numFmtId="34">
    <oc r="F187">
      <v>4.5999999999999996</v>
    </oc>
    <nc r="F1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0" sId="8" odxf="1" dxf="1" numFmtId="34">
    <oc r="F188">
      <v>4.5999999999999996</v>
    </oc>
    <nc r="F1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1" sId="8" odxf="1" dxf="1" numFmtId="34">
    <oc r="F189">
      <v>4.5999999999999996</v>
    </oc>
    <nc r="F1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2" sId="8" odxf="1" dxf="1" numFmtId="34">
    <oc r="F190">
      <v>4.5999999999999996</v>
    </oc>
    <nc r="F1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3" sId="8" odxf="1" dxf="1" numFmtId="34">
    <oc r="F191">
      <v>4.5999999999999996</v>
    </oc>
    <nc r="F1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4" sId="8" odxf="1" dxf="1" numFmtId="34">
    <oc r="F192">
      <v>4.5999999999999996</v>
    </oc>
    <nc r="F1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5" sId="8" odxf="1" dxf="1" numFmtId="34">
    <oc r="F193">
      <v>4.5999999999999996</v>
    </oc>
    <nc r="F1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6" sId="8" odxf="1" dxf="1" numFmtId="34">
    <oc r="F194">
      <v>4.5999999999999996</v>
    </oc>
    <nc r="F1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7" sId="8" odxf="1" dxf="1" numFmtId="34">
    <oc r="F195">
      <v>4.5999999999999996</v>
    </oc>
    <nc r="F1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8" sId="8" odxf="1" dxf="1" numFmtId="34">
    <oc r="F196">
      <v>4.5999999999999996</v>
    </oc>
    <nc r="F1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9" sId="8" odxf="1" dxf="1" numFmtId="34">
    <oc r="F197">
      <v>4.5999999999999996</v>
    </oc>
    <nc r="F1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0" sId="8" odxf="1" dxf="1" numFmtId="34">
    <oc r="F198">
      <v>4.5999999999999996</v>
    </oc>
    <nc r="F1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1" sId="8" odxf="1" dxf="1" numFmtId="34">
    <oc r="F199">
      <v>4.5999999999999996</v>
    </oc>
    <nc r="F1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2" sId="8" odxf="1" dxf="1" numFmtId="34">
    <oc r="F200">
      <v>4.5999999999999996</v>
    </oc>
    <nc r="F2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3" sId="8" odxf="1" dxf="1" numFmtId="34">
    <oc r="F201">
      <v>4.5999999999999996</v>
    </oc>
    <nc r="F2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4" sId="8" odxf="1" dxf="1" numFmtId="34">
    <oc r="F202">
      <v>4.5999999999999996</v>
    </oc>
    <nc r="F2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5" sId="8" odxf="1" dxf="1" numFmtId="34">
    <oc r="F203">
      <v>4.5999999999999996</v>
    </oc>
    <nc r="F2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6" sId="8" odxf="1" dxf="1" numFmtId="34">
    <oc r="F204">
      <v>4.5999999999999996</v>
    </oc>
    <nc r="F2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7" sId="8" odxf="1" dxf="1" numFmtId="34">
    <oc r="F205">
      <v>4.5999999999999996</v>
    </oc>
    <nc r="F2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8" sId="8" odxf="1" dxf="1" numFmtId="34">
    <oc r="F206">
      <v>4.5999999999999996</v>
    </oc>
    <nc r="F2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9" sId="8" odxf="1" dxf="1" numFmtId="34">
    <oc r="F207">
      <v>4.5999999999999996</v>
    </oc>
    <nc r="F2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0" sId="8" odxf="1" dxf="1" numFmtId="34">
    <oc r="F208">
      <v>4.5999999999999996</v>
    </oc>
    <nc r="F2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1" sId="8" odxf="1" dxf="1" numFmtId="34">
    <oc r="F209">
      <v>4.5999999999999996</v>
    </oc>
    <nc r="F2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2" sId="8" odxf="1" dxf="1" numFmtId="34">
    <oc r="F210">
      <v>4.5999999999999996</v>
    </oc>
    <nc r="F2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3" sId="8" odxf="1" dxf="1" numFmtId="34">
    <oc r="F211">
      <v>4.5999999999999996</v>
    </oc>
    <nc r="F2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4" sId="8" odxf="1" dxf="1" numFmtId="34">
    <oc r="F212">
      <v>4.5999999999999996</v>
    </oc>
    <nc r="F2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5" sId="8" odxf="1" dxf="1" numFmtId="34">
    <oc r="F213">
      <v>4.5999999999999996</v>
    </oc>
    <nc r="F2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6" sId="8" odxf="1" dxf="1" numFmtId="34">
    <oc r="F214">
      <v>4.5999999999999996</v>
    </oc>
    <nc r="F2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7" sId="8" odxf="1" dxf="1" numFmtId="34">
    <oc r="F215">
      <v>4.5999999999999996</v>
    </oc>
    <nc r="F2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8" sId="8" odxf="1" dxf="1" numFmtId="34">
    <oc r="F216">
      <v>4.5999999999999996</v>
    </oc>
    <nc r="F2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9" sId="8" odxf="1" dxf="1" numFmtId="34">
    <oc r="F217">
      <v>4.5999999999999996</v>
    </oc>
    <nc r="F2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0" sId="8" odxf="1" dxf="1" numFmtId="34">
    <oc r="F218">
      <v>4.5999999999999996</v>
    </oc>
    <nc r="F2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1" sId="8" odxf="1" dxf="1" numFmtId="34">
    <oc r="F219">
      <v>4.5999999999999996</v>
    </oc>
    <nc r="F2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2" sId="8" odxf="1" dxf="1" numFmtId="34">
    <oc r="F220">
      <v>4.5999999999999996</v>
    </oc>
    <nc r="F2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3" sId="8" odxf="1" dxf="1" numFmtId="34">
    <oc r="F221">
      <v>4.5999999999999996</v>
    </oc>
    <nc r="F2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4" sId="8" odxf="1" dxf="1" numFmtId="34">
    <oc r="F222">
      <v>4.5999999999999996</v>
    </oc>
    <nc r="F2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5" sId="8" odxf="1" dxf="1" numFmtId="34">
    <oc r="F223">
      <v>4.5999999999999996</v>
    </oc>
    <nc r="F2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6" sId="8" odxf="1" dxf="1" numFmtId="34">
    <oc r="F224">
      <v>4.5999999999999996</v>
    </oc>
    <nc r="F2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7" sId="8" odxf="1" dxf="1" numFmtId="34">
    <oc r="F225">
      <v>4.5999999999999996</v>
    </oc>
    <nc r="F2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8" sId="8" odxf="1" dxf="1" numFmtId="34">
    <oc r="F226">
      <v>4.5999999999999996</v>
    </oc>
    <nc r="F2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9" sId="8" odxf="1" dxf="1" numFmtId="34">
    <oc r="F227">
      <v>4.5999999999999996</v>
    </oc>
    <nc r="F2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0" sId="8" odxf="1" dxf="1" numFmtId="34">
    <oc r="F228">
      <v>4.5999999999999996</v>
    </oc>
    <nc r="F2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1" sId="8" odxf="1" dxf="1" numFmtId="34">
    <oc r="F229">
      <v>4.5999999999999996</v>
    </oc>
    <nc r="F2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2" sId="8" odxf="1" dxf="1" numFmtId="34">
    <oc r="F230">
      <v>4.5999999999999996</v>
    </oc>
    <nc r="F2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3" sId="8" odxf="1" dxf="1" numFmtId="34">
    <oc r="F231">
      <v>4.5999999999999996</v>
    </oc>
    <nc r="F2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4" sId="8" odxf="1" dxf="1" numFmtId="34">
    <oc r="F232">
      <v>4.5999999999999996</v>
    </oc>
    <nc r="F2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5" sId="8" odxf="1" dxf="1" numFmtId="34">
    <oc r="F233">
      <v>4.5999999999999996</v>
    </oc>
    <nc r="F2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6" sId="8" odxf="1" dxf="1" numFmtId="34">
    <oc r="F234">
      <v>4.5999999999999996</v>
    </oc>
    <nc r="F2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7" sId="8" odxf="1" dxf="1" numFmtId="34">
    <oc r="F235">
      <v>4.5999999999999996</v>
    </oc>
    <nc r="F2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8" sId="8" odxf="1" dxf="1" numFmtId="34">
    <oc r="F236">
      <v>4.5999999999999996</v>
    </oc>
    <nc r="F2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9" sId="8" odxf="1" dxf="1" numFmtId="34">
    <oc r="F237">
      <v>4.5999999999999996</v>
    </oc>
    <nc r="F2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40" sId="9" numFmtId="34">
    <oc r="F10">
      <v>4.5999999999999996</v>
    </oc>
    <nc r="F10">
      <v>5.05</v>
    </nc>
  </rcc>
  <rcc rId="20241" sId="9" numFmtId="34">
    <oc r="F11">
      <v>4.5999999999999996</v>
    </oc>
    <nc r="F11">
      <v>5.05</v>
    </nc>
  </rcc>
  <rcc rId="20242" sId="9" numFmtId="34">
    <oc r="F12">
      <v>4.5999999999999996</v>
    </oc>
    <nc r="F12">
      <v>5.05</v>
    </nc>
  </rcc>
  <rcc rId="20243" sId="9" numFmtId="34">
    <oc r="F13">
      <v>4.5999999999999996</v>
    </oc>
    <nc r="F13">
      <v>5.05</v>
    </nc>
  </rcc>
  <rcc rId="20244" sId="9" numFmtId="34">
    <oc r="F14">
      <v>4.5999999999999996</v>
    </oc>
    <nc r="F14">
      <v>5.05</v>
    </nc>
  </rcc>
  <rcc rId="20245" sId="9" numFmtId="34">
    <oc r="F15">
      <v>4.5999999999999996</v>
    </oc>
    <nc r="F15">
      <v>5.05</v>
    </nc>
  </rcc>
  <rcc rId="20246" sId="9" numFmtId="34">
    <oc r="F16">
      <v>4.5999999999999996</v>
    </oc>
    <nc r="F16">
      <v>5.05</v>
    </nc>
  </rcc>
  <rcc rId="20247" sId="9" numFmtId="34">
    <oc r="F17">
      <v>4.5999999999999996</v>
    </oc>
    <nc r="F17">
      <v>5.05</v>
    </nc>
  </rcc>
  <rcc rId="20248" sId="9" numFmtId="34">
    <oc r="F18">
      <v>4.5999999999999996</v>
    </oc>
    <nc r="F18">
      <v>5.05</v>
    </nc>
  </rcc>
  <rcc rId="20249" sId="9" numFmtId="34">
    <oc r="F19">
      <v>4.5999999999999996</v>
    </oc>
    <nc r="F19">
      <v>5.05</v>
    </nc>
  </rcc>
  <rcc rId="20250" sId="9" numFmtId="34">
    <oc r="F20">
      <v>4.5999999999999996</v>
    </oc>
    <nc r="F20">
      <v>5.05</v>
    </nc>
  </rcc>
  <rcc rId="20251" sId="9" numFmtId="34">
    <oc r="F21">
      <v>4.5999999999999996</v>
    </oc>
    <nc r="F21">
      <v>5.05</v>
    </nc>
  </rcc>
  <rcc rId="20252" sId="9" numFmtId="34">
    <oc r="F22">
      <v>4.5999999999999996</v>
    </oc>
    <nc r="F22">
      <v>5.05</v>
    </nc>
  </rcc>
  <rcc rId="20253" sId="9" numFmtId="34">
    <oc r="F23">
      <v>4.5999999999999996</v>
    </oc>
    <nc r="F23">
      <v>5.05</v>
    </nc>
  </rcc>
  <rcc rId="20254" sId="9" numFmtId="34">
    <oc r="F24">
      <v>4.5999999999999996</v>
    </oc>
    <nc r="F24">
      <v>5.05</v>
    </nc>
  </rcc>
  <rcc rId="20255" sId="9" numFmtId="34">
    <oc r="F25">
      <v>4.5999999999999996</v>
    </oc>
    <nc r="F25">
      <v>5.05</v>
    </nc>
  </rcc>
  <rcc rId="20256" sId="9" numFmtId="34">
    <oc r="F26">
      <v>4.5999999999999996</v>
    </oc>
    <nc r="F26">
      <v>5.05</v>
    </nc>
  </rcc>
  <rcc rId="20257" sId="9" numFmtId="34">
    <oc r="F30">
      <v>4.5999999999999996</v>
    </oc>
    <nc r="F30">
      <v>5.05</v>
    </nc>
  </rcc>
  <rcc rId="20258" sId="9" numFmtId="34">
    <oc r="F31">
      <v>4.5999999999999996</v>
    </oc>
    <nc r="F31">
      <v>5.05</v>
    </nc>
  </rcc>
  <rcc rId="20259" sId="9" numFmtId="34">
    <oc r="F32">
      <v>4.5999999999999996</v>
    </oc>
    <nc r="F32">
      <v>5.05</v>
    </nc>
  </rcc>
  <rcc rId="20260" sId="9" numFmtId="34">
    <oc r="F33">
      <v>4.5999999999999996</v>
    </oc>
    <nc r="F33">
      <v>5.05</v>
    </nc>
  </rcc>
  <rfmt sheetId="10" sqref="C8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0" sId="10" numFmtId="34">
    <oc r="D12">
      <v>2615.12</v>
    </oc>
    <nc r="D12">
      <v>2944.5</v>
    </nc>
  </rcc>
  <rfmt sheetId="10" sqref="D12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1" sId="1">
    <nc r="D8">
      <v>6639</v>
    </nc>
  </rcc>
  <rcc rId="20272" sId="1">
    <nc r="D9">
      <v>2733</v>
    </nc>
  </rcc>
  <rcc rId="20273" sId="1">
    <nc r="D10">
      <v>13372</v>
    </nc>
  </rcc>
  <rcc rId="20274" sId="1">
    <nc r="D11">
      <v>17486</v>
    </nc>
  </rcc>
  <rcc rId="20275" sId="1">
    <nc r="D12">
      <v>7142</v>
    </nc>
  </rcc>
  <rcc rId="20276" sId="1">
    <nc r="D14">
      <v>6534</v>
    </nc>
  </rcc>
  <rcc rId="20277" sId="1">
    <nc r="D15">
      <v>4708</v>
    </nc>
  </rcc>
  <rcc rId="20278" sId="1">
    <nc r="D16">
      <v>3833</v>
    </nc>
  </rcc>
  <rcc rId="20279" sId="1">
    <nc r="D17">
      <v>6902</v>
    </nc>
  </rcc>
  <rcc rId="20280" sId="1">
    <nc r="D18">
      <v>5815</v>
    </nc>
  </rcc>
  <rcc rId="20281" sId="1">
    <nc r="D20">
      <v>11044</v>
    </nc>
  </rcc>
  <rcc rId="20282" sId="1">
    <nc r="D21">
      <v>3092</v>
    </nc>
  </rcc>
  <rcc rId="20283" sId="1">
    <nc r="D22">
      <v>9497</v>
    </nc>
  </rcc>
  <rcc rId="20284" sId="1">
    <nc r="D23">
      <v>11606</v>
    </nc>
  </rcc>
  <rcc rId="20285" sId="1">
    <nc r="D24">
      <v>12571</v>
    </nc>
  </rcc>
  <rcc rId="20286" sId="1">
    <nc r="D40">
      <v>3768</v>
    </nc>
  </rcc>
  <rcc rId="20287" sId="1">
    <nc r="D41">
      <v>3520</v>
    </nc>
  </rcc>
  <rcc rId="20288" sId="1">
    <nc r="D43">
      <v>17551</v>
    </nc>
  </rcc>
  <rcc rId="20289" sId="1">
    <nc r="D44">
      <v>12331</v>
    </nc>
  </rcc>
  <rcc rId="20290" sId="1">
    <nc r="D46">
      <v>14418</v>
    </nc>
  </rcc>
  <rcc rId="20291" sId="1">
    <nc r="D47">
      <v>2350</v>
    </nc>
  </rcc>
  <rcc rId="20292" sId="1">
    <nc r="D48">
      <v>25932</v>
    </nc>
  </rcc>
  <rcc rId="20293" sId="1">
    <nc r="D49">
      <v>21527</v>
    </nc>
  </rcc>
  <rcc rId="20294" sId="1">
    <nc r="D50">
      <v>9796</v>
    </nc>
  </rcc>
  <rcc rId="20295" sId="1">
    <nc r="D56">
      <v>11394</v>
    </nc>
  </rcc>
  <rcc rId="20296" sId="1">
    <nc r="D57">
      <v>6594</v>
    </nc>
  </rcc>
  <rcc rId="20297" sId="1">
    <nc r="D58">
      <v>1334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07" sId="6">
    <nc r="E17">
      <v>1159</v>
    </nc>
  </rcc>
  <rcc rId="20308" sId="6">
    <nc r="E26">
      <v>24624</v>
    </nc>
  </rcc>
  <rcc rId="20309" sId="6">
    <nc r="E63">
      <v>49951</v>
    </nc>
  </rcc>
  <rcc rId="20310" sId="6">
    <nc r="E64">
      <v>40</v>
    </nc>
  </rcc>
  <rcc rId="20311" sId="6">
    <nc r="E67">
      <v>82175</v>
    </nc>
  </rcc>
  <rcc rId="20312" sId="6">
    <nc r="E68">
      <v>12584</v>
    </nc>
  </rcc>
  <rcc rId="20313" sId="6">
    <nc r="E69">
      <v>4300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4" sId="6" numFmtId="19">
    <oc r="E6">
      <v>44924</v>
    </oc>
    <nc r="E6">
      <v>44914</v>
    </nc>
  </rcc>
  <rfmt sheetId="6" sqref="D7:E9">
    <dxf>
      <fill>
        <patternFill>
          <bgColor theme="0"/>
        </patternFill>
      </fill>
    </dxf>
  </rfmt>
  <rcc rId="20315" sId="6">
    <nc r="E7">
      <v>9004</v>
    </nc>
  </rcc>
  <rcc rId="20316" sId="6">
    <nc r="E8">
      <v>14782</v>
    </nc>
  </rcc>
  <rcc rId="20317" sId="6">
    <nc r="E9">
      <v>344</v>
    </nc>
  </rcc>
  <rcc rId="20318" sId="6">
    <nc r="E11">
      <v>40100</v>
    </nc>
  </rcc>
  <rcc rId="20319" sId="6">
    <nc r="E12">
      <v>23850</v>
    </nc>
  </rcc>
  <rcc rId="20320" sId="6">
    <nc r="E14">
      <v>1853</v>
    </nc>
  </rcc>
  <rcc rId="20321" sId="6">
    <nc r="E15">
      <v>10036</v>
    </nc>
  </rcc>
  <rcc rId="20322" sId="6">
    <nc r="E16">
      <v>673</v>
    </nc>
  </rcc>
  <rcc rId="20323" sId="6">
    <nc r="E21">
      <v>23100</v>
    </nc>
  </rcc>
  <rcc rId="20324" sId="6">
    <nc r="E22">
      <v>31968</v>
    </nc>
  </rcc>
  <rcc rId="20325" sId="6">
    <nc r="E23">
      <v>5298</v>
    </nc>
  </rcc>
  <rcc rId="20326" sId="6">
    <nc r="E24">
      <v>26150</v>
    </nc>
  </rcc>
  <rcc rId="20327" sId="6">
    <nc r="E25">
      <v>15868</v>
    </nc>
  </rcc>
  <rcc rId="20328" sId="6">
    <nc r="E29">
      <v>58814</v>
    </nc>
  </rcc>
  <rcc rId="20329" sId="6">
    <nc r="E30">
      <v>5590</v>
    </nc>
  </rcc>
  <rcc rId="20330" sId="6">
    <nc r="E31">
      <v>24526</v>
    </nc>
  </rcc>
  <rcc rId="20331" sId="6">
    <nc r="E32">
      <v>30465</v>
    </nc>
  </rcc>
  <rcc rId="20332" sId="6">
    <nc r="E33">
      <v>22254</v>
    </nc>
  </rcc>
  <rfmt sheetId="6" sqref="D33:E33">
    <dxf>
      <fill>
        <patternFill>
          <bgColor theme="0"/>
        </patternFill>
      </fill>
    </dxf>
  </rfmt>
  <rcc rId="20333" sId="6">
    <nc r="E34">
      <v>74204</v>
    </nc>
  </rcc>
  <rcc rId="20334" sId="6">
    <nc r="E35">
      <v>1269</v>
    </nc>
  </rcc>
  <rcc rId="20335" sId="6">
    <nc r="E36">
      <v>8102</v>
    </nc>
  </rcc>
  <rcc rId="20336" sId="6">
    <nc r="E37">
      <v>24742</v>
    </nc>
  </rcc>
  <rcc rId="20337" sId="6">
    <nc r="E38">
      <v>1417</v>
    </nc>
  </rcc>
  <rcc rId="20338" sId="6">
    <nc r="E39">
      <v>19684</v>
    </nc>
  </rcc>
  <rcc rId="20339" sId="6">
    <nc r="E41">
      <v>575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40" sId="6">
    <nc r="E40">
      <v>40349</v>
    </nc>
  </rcc>
  <rcc rId="20341" sId="6">
    <nc r="E53">
      <v>33228</v>
    </nc>
  </rcc>
  <rcc rId="20342" sId="6">
    <nc r="E55">
      <v>9405</v>
    </nc>
  </rcc>
  <rcc rId="20343" sId="6">
    <nc r="E56">
      <v>22282</v>
    </nc>
  </rcc>
  <rfmt sheetId="6" sqref="E56">
    <dxf>
      <fill>
        <patternFill>
          <bgColor theme="4" tint="0.79998168889431442"/>
        </patternFill>
      </fill>
    </dxf>
  </rfmt>
  <rfmt sheetId="6" sqref="D55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fmt sheetId="6" sqref="D13:D15">
    <dxf>
      <fill>
        <patternFill>
          <bgColor theme="0"/>
        </patternFill>
      </fill>
    </dxf>
  </rfmt>
  <rfmt sheetId="6" sqref="E57:E58">
    <dxf>
      <fill>
        <patternFill>
          <bgColor rgb="FFFFFF00"/>
        </patternFill>
      </fill>
    </dxf>
  </rfmt>
  <rfmt sheetId="6" sqref="E58">
    <dxf>
      <fill>
        <patternFill>
          <bgColor theme="0"/>
        </patternFill>
      </fill>
    </dxf>
  </rfmt>
  <rcc rId="20344" sId="6">
    <nc r="E58">
      <v>10894</v>
    </nc>
  </rcc>
  <rfmt sheetId="6" sqref="E59">
    <dxf>
      <fill>
        <patternFill>
          <bgColor rgb="FFFFFF00"/>
        </patternFill>
      </fill>
    </dxf>
  </rfmt>
  <rcc rId="20345" sId="6">
    <nc r="E60">
      <v>19035</v>
    </nc>
  </rcc>
  <rfmt sheetId="6" sqref="E61:E62">
    <dxf>
      <fill>
        <patternFill>
          <bgColor rgb="FFFFFF00"/>
        </patternFill>
      </fill>
    </dxf>
  </rfmt>
  <rcc rId="20346" sId="6">
    <nc r="E65">
      <v>4431</v>
    </nc>
  </rcc>
  <rcc rId="20347" sId="6">
    <nc r="E66">
      <v>30735</v>
    </nc>
  </rcc>
  <rcc rId="20348" sId="6">
    <nc r="E78">
      <v>51702</v>
    </nc>
  </rcc>
  <rfmt sheetId="6" sqref="E79:E80">
    <dxf>
      <fill>
        <patternFill>
          <bgColor rgb="FFFFFF00"/>
        </patternFill>
      </fill>
    </dxf>
  </rfmt>
  <rcc rId="20349" sId="6">
    <nc r="E81">
      <v>1788</v>
    </nc>
  </rcc>
  <rcc rId="20350" sId="6">
    <nc r="E83">
      <v>40750</v>
    </nc>
  </rcc>
  <rcc rId="20351" sId="6">
    <nc r="E84">
      <v>155447</v>
    </nc>
  </rcc>
  <rcc rId="20352" sId="6">
    <nc r="E85">
      <v>44283</v>
    </nc>
  </rcc>
  <rfmt sheetId="6" sqref="D86:E86">
    <dxf>
      <fill>
        <patternFill>
          <bgColor theme="0"/>
        </patternFill>
      </fill>
    </dxf>
  </rfmt>
  <rcc rId="20353" sId="6">
    <nc r="E86">
      <v>31678</v>
    </nc>
  </rcc>
  <rcc rId="20354" sId="6">
    <nc r="E88">
      <v>809</v>
    </nc>
  </rcc>
  <rfmt sheetId="6" sqref="E87">
    <dxf>
      <fill>
        <patternFill>
          <bgColor rgb="FFFFFF00"/>
        </patternFill>
      </fill>
    </dxf>
  </rfmt>
  <rcc rId="20355" sId="6">
    <nc r="E92">
      <v>26753</v>
    </nc>
  </rcc>
  <rcc rId="20356" sId="6">
    <nc r="E94">
      <v>72610</v>
    </nc>
  </rcc>
  <rcc rId="20357" sId="6">
    <nc r="E95">
      <v>12376</v>
    </nc>
  </rcc>
  <rcc rId="20358" sId="6">
    <nc r="E87">
      <v>13960</v>
    </nc>
  </rcc>
  <rcc rId="20359" sId="6">
    <nc r="E79">
      <v>14015</v>
    </nc>
  </rcc>
  <rcc rId="20360" sId="6">
    <nc r="E80">
      <v>9319</v>
    </nc>
  </rcc>
  <rcc rId="20361" sId="6">
    <nc r="E57">
      <v>4766</v>
    </nc>
  </rcc>
  <rfmt sheetId="6" sqref="E57">
    <dxf>
      <fill>
        <patternFill>
          <bgColor theme="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2" sId="5">
    <nc r="E6">
      <v>13080</v>
    </nc>
  </rcc>
  <rcc rId="20363" sId="5">
    <nc r="E7">
      <v>5285</v>
    </nc>
  </rcc>
  <rcc rId="20364" sId="5">
    <nc r="E8">
      <v>11770</v>
    </nc>
  </rcc>
  <rcc rId="20365" sId="5">
    <nc r="E9">
      <v>9005</v>
    </nc>
  </rcc>
  <rcc rId="20366" sId="5">
    <nc r="E10">
      <v>18210</v>
    </nc>
  </rcc>
  <rcc rId="20367" sId="5">
    <nc r="E11">
      <v>45300</v>
    </nc>
  </rcc>
  <rcc rId="20368" sId="5">
    <nc r="E12">
      <v>17935</v>
    </nc>
  </rcc>
  <rcc rId="20369" sId="5">
    <nc r="E13">
      <v>12945</v>
    </nc>
  </rcc>
  <rcc rId="20370" sId="5">
    <nc r="E15">
      <v>20085</v>
    </nc>
  </rcc>
  <rcc rId="20371" sId="5">
    <nc r="E16">
      <v>5750</v>
    </nc>
  </rcc>
  <rcc rId="20372" sId="5">
    <nc r="E17">
      <v>32390</v>
    </nc>
  </rcc>
  <rcc rId="20373" sId="5">
    <nc r="E18">
      <v>16845</v>
    </nc>
  </rcc>
  <rcc rId="20374" sId="5">
    <nc r="E19">
      <v>11300</v>
    </nc>
  </rcc>
  <rcc rId="20375" sId="5">
    <nc r="E20">
      <v>50855</v>
    </nc>
  </rcc>
  <rcc rId="20376" sId="5">
    <nc r="E21">
      <v>69590</v>
    </nc>
  </rcc>
  <rcc rId="20377" sId="5">
    <nc r="E22">
      <v>50645</v>
    </nc>
  </rcc>
  <rcc rId="20378" sId="5">
    <nc r="E23">
      <v>10535</v>
    </nc>
  </rcc>
  <rcc rId="20379" sId="5">
    <nc r="E24">
      <v>7110</v>
    </nc>
  </rcc>
  <rcc rId="20380" sId="5">
    <nc r="E25">
      <v>14480</v>
    </nc>
  </rcc>
  <rcc rId="20381" sId="5">
    <nc r="E26">
      <v>8590</v>
    </nc>
  </rcc>
  <rcc rId="20382" sId="5">
    <nc r="E27">
      <v>2445</v>
    </nc>
  </rcc>
  <rcc rId="20383" sId="5">
    <nc r="E28">
      <v>5450</v>
    </nc>
  </rcc>
  <rcc rId="20384" sId="5">
    <nc r="E29">
      <v>18785</v>
    </nc>
  </rcc>
  <rcc rId="20385" sId="5">
    <nc r="E30">
      <v>59800</v>
    </nc>
  </rcc>
  <rfmt sheetId="6" sqref="E80">
    <dxf>
      <fill>
        <patternFill>
          <bgColor theme="0"/>
        </patternFill>
      </fill>
    </dxf>
  </rfmt>
  <rcc rId="20386" sId="6">
    <oc r="E80">
      <v>9319</v>
    </oc>
    <nc r="E80">
      <v>9493</v>
    </nc>
  </rcc>
  <rcc rId="20387" sId="5">
    <nc r="E31">
      <v>18610</v>
    </nc>
  </rcc>
  <rcc rId="20388" sId="5">
    <nc r="E32">
      <v>18060</v>
    </nc>
  </rcc>
  <rcc rId="20389" sId="5">
    <nc r="E33">
      <v>54390</v>
    </nc>
  </rcc>
  <rcc rId="20390" sId="5">
    <nc r="E34">
      <v>12845</v>
    </nc>
  </rcc>
  <rcc rId="20391" sId="5">
    <nc r="E35">
      <v>10180</v>
    </nc>
  </rcc>
  <rcc rId="20392" sId="5">
    <nc r="E36">
      <v>67815</v>
    </nc>
  </rcc>
  <rcc rId="20393" sId="5">
    <nc r="E37">
      <v>25500</v>
    </nc>
  </rcc>
  <rcc rId="20394" sId="5">
    <nc r="E38">
      <v>89340</v>
    </nc>
  </rcc>
  <rcc rId="20395" sId="5">
    <nc r="E39">
      <v>11165</v>
    </nc>
  </rcc>
  <rcc rId="20396" sId="5">
    <nc r="E40">
      <v>63530</v>
    </nc>
  </rcc>
  <rcc rId="20397" sId="5">
    <nc r="E41">
      <v>17790</v>
    </nc>
  </rcc>
  <rcc rId="20398" sId="5">
    <nc r="E42">
      <v>105890</v>
    </nc>
  </rcc>
  <rcc rId="20399" sId="5">
    <nc r="E43">
      <v>12980</v>
    </nc>
  </rcc>
  <rcc rId="20400" sId="5">
    <nc r="E44">
      <v>23425</v>
    </nc>
  </rcc>
  <rcc rId="20401" sId="5">
    <nc r="E45">
      <v>19070</v>
    </nc>
  </rcc>
  <rcc rId="20402" sId="5">
    <nc r="E46">
      <v>30800</v>
    </nc>
  </rcc>
  <rcc rId="20403" sId="5">
    <nc r="E47">
      <v>8880</v>
    </nc>
  </rcc>
  <rcc rId="20404" sId="5">
    <nc r="E48">
      <v>24510</v>
    </nc>
  </rcc>
  <rcc rId="20405" sId="5">
    <nc r="E49">
      <v>33450</v>
    </nc>
  </rcc>
  <rcc rId="20406" sId="5">
    <nc r="E50">
      <v>18405</v>
    </nc>
  </rcc>
  <rcc rId="20407" sId="5">
    <nc r="E51">
      <v>450</v>
    </nc>
  </rcc>
  <rcc rId="20408" sId="5">
    <nc r="E52">
      <v>21100</v>
    </nc>
  </rcc>
  <rcc rId="20409" sId="5">
    <nc r="E53">
      <v>36025</v>
    </nc>
  </rcc>
  <rcc rId="20410" sId="5">
    <nc r="E54">
      <v>39870</v>
    </nc>
  </rcc>
  <rcc rId="20411" sId="5">
    <nc r="E55">
      <v>6660</v>
    </nc>
  </rcc>
  <rcc rId="20412" sId="5">
    <nc r="E56">
      <v>256935</v>
    </nc>
  </rcc>
  <rcc rId="20413" sId="5">
    <nc r="E57">
      <v>31435</v>
    </nc>
  </rcc>
  <rcc rId="20414" sId="5">
    <nc r="E58">
      <v>5635</v>
    </nc>
  </rcc>
  <rcc rId="20415" sId="5">
    <nc r="E59">
      <v>66090</v>
    </nc>
  </rcc>
  <rcc rId="20416" sId="5">
    <nc r="E61">
      <v>3075</v>
    </nc>
  </rcc>
  <rcc rId="20417" sId="5">
    <nc r="E62">
      <v>7935</v>
    </nc>
  </rcc>
  <rcc rId="20418" sId="5">
    <nc r="E63">
      <v>260</v>
    </nc>
  </rcc>
  <rcc rId="20419" sId="5">
    <nc r="E64">
      <v>18160</v>
    </nc>
  </rcc>
  <rcc rId="20420" sId="5">
    <nc r="E65">
      <v>6135</v>
    </nc>
  </rcc>
  <rcc rId="20421" sId="5">
    <nc r="E66">
      <v>21895</v>
    </nc>
  </rcc>
  <rcc rId="20422" sId="5">
    <nc r="E67">
      <v>25925</v>
    </nc>
  </rcc>
  <rcc rId="20423" sId="5">
    <nc r="E68">
      <v>5370</v>
    </nc>
  </rcc>
  <rcc rId="20424" sId="5">
    <nc r="E70">
      <v>20230</v>
    </nc>
  </rcc>
  <rcc rId="20425" sId="5">
    <nc r="E71">
      <v>35020</v>
    </nc>
  </rcc>
  <rcc rId="20426" sId="5">
    <nc r="E72">
      <v>31720</v>
    </nc>
  </rcc>
  <rcc rId="20427" sId="5">
    <nc r="E73">
      <v>3355</v>
    </nc>
  </rcc>
  <rcc rId="20428" sId="5">
    <nc r="E74">
      <v>4680</v>
    </nc>
  </rcc>
  <rcc rId="20429" sId="5">
    <nc r="E75">
      <v>5110</v>
    </nc>
  </rcc>
  <rcc rId="20430" sId="5">
    <nc r="E76">
      <v>53615</v>
    </nc>
  </rcc>
  <rcc rId="20431" sId="5">
    <nc r="E77">
      <v>11495</v>
    </nc>
  </rcc>
  <rcc rId="20432" sId="5">
    <nc r="E78">
      <v>11375</v>
    </nc>
  </rcc>
  <rcc rId="20433" sId="5">
    <nc r="E79">
      <v>7565</v>
    </nc>
  </rcc>
  <rcc rId="20434" sId="5">
    <nc r="E80">
      <v>6025</v>
    </nc>
  </rcc>
  <rcc rId="20435" sId="5">
    <nc r="E81">
      <v>10015</v>
    </nc>
  </rcc>
  <rcc rId="20436" sId="5">
    <nc r="E82">
      <v>1860</v>
    </nc>
  </rcc>
  <rcc rId="20437" sId="5">
    <nc r="E83">
      <v>15050</v>
    </nc>
  </rcc>
  <rcc rId="20438" sId="5">
    <nc r="E84">
      <v>100</v>
    </nc>
  </rcc>
  <rcc rId="20439" sId="5">
    <nc r="E85">
      <v>25080</v>
    </nc>
  </rcc>
  <rcc rId="20440" sId="5">
    <nc r="E86">
      <v>26860</v>
    </nc>
  </rcc>
  <rcc rId="20441" sId="5">
    <nc r="E87">
      <v>8405</v>
    </nc>
  </rcc>
  <rcc rId="20442" sId="5">
    <nc r="E88">
      <v>2975</v>
    </nc>
  </rcc>
  <rcc rId="20443" sId="5">
    <nc r="E89">
      <v>31895</v>
    </nc>
  </rcc>
  <rcc rId="20444" sId="5">
    <nc r="E90">
      <v>26825</v>
    </nc>
  </rcc>
  <rcc rId="20445" sId="5">
    <nc r="E91">
      <v>63835</v>
    </nc>
  </rcc>
  <rcc rId="20446" sId="5">
    <nc r="E92">
      <v>39395</v>
    </nc>
  </rcc>
  <rcc rId="20447" sId="5">
    <nc r="E94">
      <v>525</v>
    </nc>
  </rcc>
  <rcc rId="20448" sId="5">
    <nc r="E95">
      <v>18660</v>
    </nc>
  </rcc>
  <rcc rId="20449" sId="5">
    <nc r="E96">
      <v>7705</v>
    </nc>
  </rcc>
  <rcc rId="20450" sId="5">
    <nc r="E97">
      <v>32565</v>
    </nc>
  </rcc>
  <rcc rId="20451" sId="5">
    <nc r="E98">
      <v>7810</v>
    </nc>
  </rcc>
  <rcc rId="20452" sId="5">
    <nc r="E99">
      <v>42260</v>
    </nc>
  </rcc>
  <rcc rId="20453" sId="5">
    <nc r="E100">
      <v>29780</v>
    </nc>
  </rcc>
  <rcc rId="20454" sId="5">
    <nc r="E101">
      <v>28800</v>
    </nc>
  </rcc>
  <rcc rId="20455" sId="5">
    <nc r="E102">
      <v>15745</v>
    </nc>
  </rcc>
  <rcc rId="20456" sId="5">
    <nc r="E103">
      <v>13685</v>
    </nc>
  </rcc>
  <rcc rId="20457" sId="5">
    <nc r="E104">
      <v>23245</v>
    </nc>
  </rcc>
  <rcc rId="20458" sId="5">
    <nc r="E105">
      <v>3590</v>
    </nc>
  </rcc>
  <rcc rId="20459" sId="5">
    <nc r="E106">
      <v>8425</v>
    </nc>
  </rcc>
  <rcc rId="20460" sId="5">
    <nc r="E107">
      <v>5480</v>
    </nc>
  </rcc>
  <rcc rId="20461" sId="5">
    <nc r="E108">
      <v>96615</v>
    </nc>
  </rcc>
  <rcc rId="20462" sId="5">
    <nc r="E109">
      <v>34960</v>
    </nc>
  </rcc>
  <rcc rId="20463" sId="5">
    <nc r="E110">
      <v>12245</v>
    </nc>
  </rcc>
  <rcc rId="20464" sId="5">
    <nc r="E111">
      <v>24270</v>
    </nc>
  </rcc>
  <rcc rId="20465" sId="5">
    <nc r="E112">
      <v>4595</v>
    </nc>
  </rcc>
  <rcc rId="20466" sId="5">
    <nc r="E113">
      <v>18770</v>
    </nc>
  </rcc>
  <rcc rId="20467" sId="5">
    <nc r="E114">
      <v>10580</v>
    </nc>
  </rcc>
  <rcc rId="20468" sId="5">
    <nc r="E115">
      <v>45845</v>
    </nc>
  </rcc>
  <rcc rId="20469" sId="5">
    <nc r="E116">
      <v>34940</v>
    </nc>
  </rcc>
  <rcc rId="20470" sId="5">
    <nc r="E117">
      <v>94990</v>
    </nc>
  </rcc>
  <rcc rId="20471" sId="5">
    <nc r="E118">
      <v>38690</v>
    </nc>
  </rcc>
  <rcc rId="20472" sId="5">
    <nc r="E119">
      <v>1650</v>
    </nc>
  </rcc>
  <rcc rId="20473" sId="5">
    <nc r="E120">
      <v>85885</v>
    </nc>
  </rcc>
  <rcc rId="20474" sId="5">
    <nc r="E121">
      <v>82715</v>
    </nc>
  </rcc>
  <rcc rId="20475" sId="5">
    <nc r="E122">
      <v>15675</v>
    </nc>
  </rcc>
  <rcc rId="20476" sId="5">
    <nc r="E123">
      <v>4835</v>
    </nc>
  </rcc>
  <rcc rId="20477" sId="5">
    <nc r="E124">
      <v>7985</v>
    </nc>
  </rcc>
  <rcc rId="20478" sId="5">
    <nc r="E125">
      <v>9200</v>
    </nc>
  </rcc>
  <rcc rId="20479" sId="5">
    <nc r="E126">
      <v>29995</v>
    </nc>
  </rcc>
  <rcc rId="20480" sId="5">
    <nc r="E127">
      <v>57640</v>
    </nc>
  </rcc>
  <rcc rId="20481" sId="5">
    <nc r="E128">
      <v>7525</v>
    </nc>
  </rcc>
  <rcc rId="20482" sId="5">
    <nc r="E129">
      <v>15145</v>
    </nc>
  </rcc>
  <rcc rId="20483" sId="5">
    <nc r="E130">
      <v>11140</v>
    </nc>
  </rcc>
  <rcc rId="20484" sId="5">
    <nc r="E131">
      <v>7835</v>
    </nc>
  </rcc>
  <rcc rId="20485" sId="5">
    <nc r="E132">
      <v>9080</v>
    </nc>
  </rcc>
  <rcc rId="20486" sId="5">
    <nc r="E133">
      <v>18355</v>
    </nc>
  </rcc>
  <rcc rId="20487" sId="5">
    <nc r="E134">
      <v>17225</v>
    </nc>
  </rcc>
  <rcc rId="20488" sId="5">
    <nc r="E135">
      <v>30205</v>
    </nc>
  </rcc>
  <rcc rId="20489" sId="5">
    <nc r="E136">
      <v>57490</v>
    </nc>
  </rcc>
  <rcc rId="20490" sId="5">
    <nc r="E137">
      <v>28065</v>
    </nc>
  </rcc>
  <rcc rId="20491" sId="5">
    <nc r="E138">
      <v>27325</v>
    </nc>
  </rcc>
  <rcc rId="20492" sId="5">
    <nc r="E139">
      <v>39930</v>
    </nc>
  </rcc>
  <rcc rId="20493" sId="5">
    <nc r="E140">
      <v>18155</v>
    </nc>
  </rcc>
  <rcc rId="20494" sId="5">
    <nc r="E141">
      <v>8365</v>
    </nc>
  </rcc>
  <rcc rId="20495" sId="5">
    <nc r="E142">
      <v>25885</v>
    </nc>
  </rcc>
  <rcc rId="20496" sId="5">
    <nc r="E143">
      <v>41075</v>
    </nc>
  </rcc>
  <rcc rId="20497" sId="5">
    <nc r="E144">
      <v>54895</v>
    </nc>
  </rcc>
  <rcc rId="20498" sId="5">
    <nc r="E145">
      <v>9825</v>
    </nc>
  </rcc>
  <rcc rId="20499" sId="5">
    <nc r="E146">
      <v>11490</v>
    </nc>
  </rcc>
  <rcc rId="20500" sId="5">
    <nc r="E147">
      <v>28165</v>
    </nc>
  </rcc>
  <rcc rId="20501" sId="5">
    <nc r="E148">
      <v>12975</v>
    </nc>
  </rcc>
  <rcc rId="20502" sId="5">
    <nc r="E149">
      <v>39685</v>
    </nc>
  </rcc>
  <rcc rId="20503" sId="5">
    <nc r="E151">
      <v>43545</v>
    </nc>
  </rcc>
  <rcc rId="20504" sId="5">
    <nc r="E152">
      <v>22625</v>
    </nc>
  </rcc>
  <rcc rId="20505" sId="5">
    <nc r="E153">
      <v>1405</v>
    </nc>
  </rcc>
  <rcc rId="20506" sId="5">
    <nc r="E154">
      <v>28235</v>
    </nc>
  </rcc>
  <rcc rId="20507" sId="5">
    <nc r="E155">
      <v>73640</v>
    </nc>
  </rcc>
  <rcc rId="20508" sId="5">
    <nc r="E156">
      <v>23460</v>
    </nc>
  </rcc>
  <rcc rId="20509" sId="5">
    <nc r="E157">
      <v>35190</v>
    </nc>
  </rcc>
  <rcc rId="20510" sId="5">
    <nc r="E158">
      <v>3690</v>
    </nc>
  </rcc>
  <rcc rId="20511" sId="5">
    <nc r="E159">
      <v>7225</v>
    </nc>
  </rcc>
  <rcc rId="20512" sId="5">
    <nc r="E160">
      <v>11900</v>
    </nc>
  </rcc>
  <rcc rId="20513" sId="5">
    <nc r="E161">
      <v>91255</v>
    </nc>
  </rcc>
  <rcc rId="20514" sId="5">
    <nc r="E162">
      <v>71000</v>
    </nc>
  </rcc>
  <rcc rId="20515" sId="5">
    <nc r="E163">
      <v>18770</v>
    </nc>
  </rcc>
  <rcc rId="20516" sId="5">
    <nc r="E164">
      <v>46480</v>
    </nc>
  </rcc>
  <rcc rId="20517" sId="5">
    <nc r="E165">
      <v>28880</v>
    </nc>
  </rcc>
  <rcc rId="20518" sId="5">
    <nc r="E166">
      <v>22240</v>
    </nc>
  </rcc>
  <rcc rId="20519" sId="5">
    <nc r="E167">
      <v>500</v>
    </nc>
  </rcc>
  <rcc rId="20520" sId="5">
    <nc r="E168">
      <v>12770</v>
    </nc>
  </rcc>
  <rcc rId="20521" sId="5">
    <nc r="E169">
      <v>12315</v>
    </nc>
  </rcc>
  <rcc rId="20522" sId="5">
    <nc r="E170">
      <v>9870</v>
    </nc>
  </rcc>
  <rcc rId="20523" sId="5">
    <nc r="E171">
      <v>69320</v>
    </nc>
  </rcc>
  <rcc rId="20524" sId="5">
    <nc r="E172">
      <v>39005</v>
    </nc>
  </rcc>
  <rcc rId="20525" sId="5">
    <nc r="E173">
      <v>18265</v>
    </nc>
  </rcc>
  <rcc rId="20526" sId="5">
    <nc r="E174">
      <v>9395</v>
    </nc>
  </rcc>
  <rcc rId="20527" sId="5">
    <nc r="E175">
      <v>51765</v>
    </nc>
  </rcc>
  <rcc rId="20528" sId="5">
    <nc r="E176">
      <v>44470</v>
    </nc>
  </rcc>
  <rcc rId="20529" sId="5">
    <nc r="E177">
      <v>31540</v>
    </nc>
  </rcc>
  <rcc rId="20530" sId="5">
    <nc r="E178">
      <v>126875</v>
    </nc>
  </rcc>
  <rcc rId="20531" sId="5">
    <nc r="E179">
      <v>47600</v>
    </nc>
  </rcc>
  <rcc rId="20532" sId="5">
    <nc r="E180">
      <v>37980</v>
    </nc>
  </rcc>
  <rcc rId="20533" sId="5">
    <nc r="E181">
      <v>9175</v>
    </nc>
  </rcc>
  <rcc rId="20534" sId="5">
    <nc r="E182">
      <v>8145</v>
    </nc>
  </rcc>
  <rcc rId="20535" sId="5">
    <nc r="E183">
      <v>30635</v>
    </nc>
  </rcc>
  <rcc rId="20536" sId="5">
    <nc r="E184">
      <v>22100</v>
    </nc>
  </rcc>
  <rcc rId="20537" sId="5">
    <nc r="E185">
      <v>9705</v>
    </nc>
  </rcc>
  <rcc rId="20538" sId="5">
    <nc r="E186">
      <v>17365</v>
    </nc>
  </rcc>
  <rcc rId="20539" sId="5">
    <nc r="E187">
      <v>40180</v>
    </nc>
  </rcc>
  <rcc rId="20540" sId="5">
    <nc r="E188">
      <v>12490</v>
    </nc>
  </rcc>
  <rcc rId="20541" sId="5">
    <nc r="E189">
      <v>120830</v>
    </nc>
  </rcc>
  <rcc rId="20542" sId="5">
    <nc r="E190">
      <v>5840</v>
    </nc>
  </rcc>
  <rcc rId="20543" sId="5">
    <nc r="E191">
      <v>23610</v>
    </nc>
  </rcc>
  <rcc rId="20544" sId="5">
    <nc r="E192">
      <v>31640</v>
    </nc>
  </rcc>
  <rcc rId="20545" sId="5">
    <nc r="E193">
      <v>24170</v>
    </nc>
  </rcc>
  <rcc rId="20546" sId="5">
    <nc r="E194">
      <v>10225</v>
    </nc>
  </rcc>
  <rcc rId="20547" sId="5">
    <nc r="E195">
      <v>9330</v>
    </nc>
  </rcc>
  <rcc rId="20548" sId="5">
    <nc r="E196">
      <v>18065</v>
    </nc>
  </rcc>
  <rcc rId="20549" sId="5">
    <nc r="E197">
      <v>9075</v>
    </nc>
  </rcc>
  <rcc rId="20550" sId="5">
    <nc r="E198">
      <v>16835</v>
    </nc>
  </rcc>
  <rcc rId="20551" sId="5">
    <nc r="E199">
      <v>16205</v>
    </nc>
  </rcc>
  <rcc rId="20552" sId="5">
    <nc r="E200">
      <v>21960</v>
    </nc>
  </rcc>
  <rcc rId="20553" sId="5">
    <nc r="E201">
      <v>14670</v>
    </nc>
  </rcc>
  <rfmt sheetId="5" sqref="E150">
    <dxf>
      <fill>
        <patternFill>
          <bgColor rgb="FFFFFF00"/>
        </patternFill>
      </fill>
    </dxf>
  </rfmt>
  <rfmt sheetId="5" sqref="E14">
    <dxf>
      <fill>
        <patternFill patternType="solid">
          <bgColor rgb="FFFFFF00"/>
        </patternFill>
      </fill>
    </dxf>
  </rfmt>
  <rcc rId="20554" sId="2">
    <nc r="E6">
      <v>895</v>
    </nc>
  </rcc>
  <rcc rId="20555" sId="2">
    <nc r="E7">
      <v>22180</v>
    </nc>
  </rcc>
  <rcc rId="20556" sId="2">
    <nc r="E8">
      <v>19275</v>
    </nc>
  </rcc>
  <rcc rId="20557" sId="2">
    <nc r="E9">
      <v>23155</v>
    </nc>
  </rcc>
  <rcc rId="20558" sId="2">
    <nc r="E10">
      <v>106745</v>
    </nc>
  </rcc>
  <rcc rId="20559" sId="2">
    <nc r="E11">
      <v>25795</v>
    </nc>
  </rcc>
  <rcc rId="20560" sId="2">
    <nc r="E12">
      <v>19740</v>
    </nc>
  </rcc>
  <rcc rId="20561" sId="2">
    <nc r="E13">
      <v>26665</v>
    </nc>
  </rcc>
  <rcc rId="20562" sId="2">
    <nc r="E14">
      <v>20205</v>
    </nc>
  </rcc>
  <rcc rId="20563" sId="2">
    <nc r="E15">
      <v>38560</v>
    </nc>
  </rcc>
  <rcc rId="20564" sId="2">
    <nc r="E16">
      <v>43195</v>
    </nc>
  </rcc>
  <rcc rId="20565" sId="2">
    <nc r="E17">
      <v>31460</v>
    </nc>
  </rcc>
  <rcc rId="20566" sId="2">
    <nc r="E18">
      <v>15115</v>
    </nc>
  </rcc>
  <rcc rId="20567" sId="2">
    <nc r="E19">
      <v>2145</v>
    </nc>
  </rcc>
  <rcc rId="20568" sId="2">
    <nc r="E20">
      <v>1825</v>
    </nc>
  </rcc>
  <rcc rId="20569" sId="2">
    <nc r="E21">
      <v>25490</v>
    </nc>
  </rcc>
  <rcc rId="20570" sId="2">
    <nc r="E22">
      <v>6050</v>
    </nc>
  </rcc>
  <rcc rId="20571" sId="2">
    <nc r="E23">
      <v>20</v>
    </nc>
  </rcc>
  <rcc rId="20572" sId="2">
    <nc r="E24">
      <v>6715</v>
    </nc>
  </rcc>
  <rcc rId="20573" sId="2">
    <nc r="E25">
      <v>13315</v>
    </nc>
  </rcc>
  <rcc rId="20574" sId="2">
    <nc r="E26">
      <v>11800</v>
    </nc>
  </rcc>
  <rcc rId="20575" sId="2">
    <nc r="E27">
      <v>48680</v>
    </nc>
  </rcc>
  <rcc rId="20576" sId="2">
    <nc r="E28">
      <v>11295</v>
    </nc>
  </rcc>
  <rcc rId="20577" sId="2">
    <nc r="E29">
      <v>54530</v>
    </nc>
  </rcc>
  <rcc rId="20578" sId="2">
    <nc r="E30">
      <v>6930</v>
    </nc>
  </rcc>
  <rcc rId="20579" sId="2">
    <nc r="E31">
      <v>2220</v>
    </nc>
  </rcc>
  <rcc rId="20580" sId="2">
    <nc r="E32">
      <v>24535</v>
    </nc>
  </rcc>
  <rcc rId="20581" sId="2">
    <nc r="E33">
      <v>120005</v>
    </nc>
  </rcc>
  <rcc rId="20582" sId="2">
    <nc r="E34">
      <v>45155</v>
    </nc>
  </rcc>
  <rcc rId="20583" sId="2">
    <nc r="E35">
      <v>55140</v>
    </nc>
  </rcc>
  <rcc rId="20584" sId="2">
    <nc r="E36">
      <v>13125</v>
    </nc>
  </rcc>
  <rcc rId="20585" sId="2">
    <nc r="E37">
      <v>34075</v>
    </nc>
  </rcc>
  <rcc rId="20586" sId="2">
    <nc r="E38">
      <v>38395</v>
    </nc>
  </rcc>
  <rcc rId="20587" sId="2">
    <nc r="E39">
      <v>29285</v>
    </nc>
  </rcc>
  <rcc rId="20588" sId="2">
    <nc r="E40">
      <v>27970</v>
    </nc>
  </rcc>
  <rcc rId="20589" sId="2">
    <nc r="E41">
      <v>29290</v>
    </nc>
  </rcc>
  <rcc rId="20590" sId="2">
    <nc r="E42">
      <v>30390</v>
    </nc>
  </rcc>
  <rcc rId="20591" sId="2">
    <nc r="E43">
      <v>5035</v>
    </nc>
  </rcc>
  <rcc rId="20592" sId="2">
    <nc r="E44">
      <v>31770</v>
    </nc>
  </rcc>
  <rcc rId="20593" sId="2">
    <nc r="E45">
      <v>20605</v>
    </nc>
  </rcc>
  <rcc rId="20594" sId="2">
    <nc r="E46">
      <v>39840</v>
    </nc>
  </rcc>
  <rcc rId="20595" sId="2">
    <nc r="E47">
      <v>50740</v>
    </nc>
  </rcc>
  <rcc rId="20596" sId="2">
    <nc r="E48">
      <v>41055</v>
    </nc>
  </rcc>
  <rcc rId="20597" sId="2">
    <nc r="E49">
      <v>87480</v>
    </nc>
  </rcc>
  <rcc rId="20598" sId="2">
    <nc r="E50">
      <v>73220</v>
    </nc>
  </rcc>
  <rcc rId="20599" sId="2">
    <nc r="E51">
      <v>8735</v>
    </nc>
  </rcc>
  <rcc rId="20600" sId="2">
    <nc r="E52">
      <v>10675</v>
    </nc>
  </rcc>
  <rcc rId="20601" sId="2">
    <nc r="E53">
      <v>19210</v>
    </nc>
  </rcc>
  <rcc rId="20602" sId="2">
    <nc r="E54">
      <v>10445</v>
    </nc>
  </rcc>
  <rcc rId="20603" sId="2">
    <nc r="E55">
      <v>44105</v>
    </nc>
  </rcc>
  <rcc rId="20604" sId="2">
    <nc r="E56">
      <v>10390</v>
    </nc>
  </rcc>
  <rcc rId="20605" sId="2">
    <nc r="E57">
      <v>83670</v>
    </nc>
  </rcc>
  <rcc rId="20606" sId="2">
    <nc r="E58">
      <v>22255</v>
    </nc>
  </rcc>
  <rcc rId="20607" sId="2">
    <nc r="E59">
      <v>21725</v>
    </nc>
  </rcc>
  <rcc rId="20608" sId="2">
    <nc r="E60">
      <v>12430</v>
    </nc>
  </rcc>
  <rcc rId="20609" sId="2">
    <nc r="E61">
      <v>69275</v>
    </nc>
  </rcc>
  <rcc rId="20610" sId="2">
    <nc r="E62">
      <v>12805</v>
    </nc>
  </rcc>
  <rcc rId="20611" sId="2">
    <nc r="E63">
      <v>2100</v>
    </nc>
  </rcc>
  <rcc rId="20612" sId="2">
    <nc r="E64">
      <v>19760</v>
    </nc>
  </rcc>
  <rcc rId="20613" sId="2">
    <nc r="E65">
      <v>62275</v>
    </nc>
  </rcc>
  <rcc rId="20614" sId="2">
    <nc r="E66">
      <v>29035</v>
    </nc>
  </rcc>
  <rcc rId="20615" sId="2">
    <nc r="E67">
      <v>7225</v>
    </nc>
  </rcc>
  <rcc rId="20616" sId="2">
    <nc r="E68">
      <v>25515</v>
    </nc>
  </rcc>
  <rcc rId="20617" sId="2">
    <nc r="E69">
      <v>53460</v>
    </nc>
  </rcc>
  <rcc rId="20618" sId="2">
    <nc r="E70">
      <v>84320</v>
    </nc>
  </rcc>
  <rcc rId="20619" sId="2">
    <nc r="E71">
      <v>35905</v>
    </nc>
  </rcc>
  <rcc rId="20620" sId="2">
    <nc r="E72">
      <v>4400</v>
    </nc>
  </rcc>
  <rcc rId="20621" sId="2">
    <nc r="E73">
      <v>52885</v>
    </nc>
  </rcc>
  <rcc rId="20622" sId="2">
    <nc r="E74">
      <v>9125</v>
    </nc>
  </rcc>
  <rcc rId="20623" sId="2">
    <nc r="E75">
      <v>270</v>
    </nc>
  </rcc>
  <rcc rId="20624" sId="2">
    <nc r="E76">
      <v>25090</v>
    </nc>
  </rcc>
  <rcc rId="20625" sId="2">
    <nc r="E77">
      <v>16215</v>
    </nc>
  </rcc>
  <rcc rId="20626" sId="2">
    <nc r="E78">
      <v>34820</v>
    </nc>
  </rcc>
  <rcc rId="20627" sId="2">
    <nc r="E79">
      <v>7055</v>
    </nc>
  </rcc>
  <rcc rId="20628" sId="2">
    <nc r="E80">
      <v>27655</v>
    </nc>
  </rcc>
  <rcc rId="20629" sId="2">
    <nc r="E81">
      <v>9235</v>
    </nc>
  </rcc>
  <rcc rId="20630" sId="2">
    <nc r="E83">
      <v>7125</v>
    </nc>
  </rcc>
  <rcc rId="20631" sId="2">
    <nc r="E84">
      <v>11365</v>
    </nc>
  </rcc>
  <rcc rId="20632" sId="2">
    <nc r="E85">
      <v>8600</v>
    </nc>
  </rcc>
  <rcc rId="20633" sId="2">
    <nc r="E86">
      <v>34300</v>
    </nc>
  </rcc>
  <rcc rId="20634" sId="2">
    <nc r="E87">
      <v>34865</v>
    </nc>
  </rcc>
  <rcc rId="20635" sId="2">
    <nc r="E88">
      <v>18340</v>
    </nc>
  </rcc>
  <rcc rId="20636" sId="2">
    <nc r="E89">
      <v>66735</v>
    </nc>
  </rcc>
  <rcc rId="20637" sId="2">
    <nc r="E90">
      <v>59005</v>
    </nc>
  </rcc>
  <rcc rId="20638" sId="2">
    <nc r="E91">
      <v>12115</v>
    </nc>
  </rcc>
  <rcc rId="20639" sId="2">
    <nc r="E92">
      <v>11715</v>
    </nc>
  </rcc>
  <rcc rId="20640" sId="2">
    <nc r="E93">
      <v>655</v>
    </nc>
  </rcc>
  <rcc rId="20641" sId="2">
    <nc r="E94">
      <v>35030</v>
    </nc>
  </rcc>
  <rcc rId="20642" sId="2">
    <nc r="E95">
      <v>13145</v>
    </nc>
  </rcc>
  <rcc rId="20643" sId="2">
    <nc r="E96">
      <v>40445</v>
    </nc>
  </rcc>
  <rcc rId="20644" sId="2">
    <nc r="E97">
      <v>24115</v>
    </nc>
  </rcc>
  <rcc rId="20645" sId="2">
    <nc r="E98">
      <v>8965</v>
    </nc>
  </rcc>
  <rcc rId="20646" sId="2">
    <nc r="E99">
      <v>12020</v>
    </nc>
  </rcc>
  <rcc rId="20647" sId="2">
    <nc r="E100">
      <v>4160</v>
    </nc>
  </rcc>
  <rcc rId="20648" sId="2">
    <nc r="E101">
      <v>12495</v>
    </nc>
  </rcc>
  <rcc rId="20649" sId="2">
    <nc r="E102">
      <v>50850</v>
    </nc>
  </rcc>
  <rfmt sheetId="2" sqref="E71">
    <dxf>
      <fill>
        <patternFill>
          <bgColor rgb="FFFFFF00"/>
        </patternFill>
      </fill>
    </dxf>
  </rfmt>
  <rcc rId="20650" sId="2">
    <nc r="E103">
      <v>6095</v>
    </nc>
  </rcc>
  <rcc rId="20651" sId="2">
    <nc r="E104">
      <v>21030</v>
    </nc>
  </rcc>
  <rcc rId="20652" sId="2">
    <nc r="E105">
      <v>20375</v>
    </nc>
  </rcc>
  <rcc rId="20653" sId="2">
    <nc r="E106">
      <v>87730</v>
    </nc>
  </rcc>
  <rcc rId="20654" sId="2">
    <nc r="E107">
      <v>11055</v>
    </nc>
  </rcc>
  <rcc rId="20655" sId="2">
    <nc r="E108">
      <v>28725</v>
    </nc>
  </rcc>
  <rcc rId="20656" sId="2">
    <nc r="E109">
      <v>18620</v>
    </nc>
  </rcc>
  <rcc rId="20657" sId="2">
    <nc r="E110">
      <v>8890</v>
    </nc>
  </rcc>
  <rcc rId="20658" sId="2">
    <nc r="E111">
      <v>23125</v>
    </nc>
  </rcc>
  <rcc rId="20659" sId="2">
    <nc r="E112">
      <v>16715</v>
    </nc>
  </rcc>
  <rcc rId="20660" sId="2">
    <nc r="E113">
      <v>55240</v>
    </nc>
  </rcc>
  <rcc rId="20661" sId="2">
    <nc r="E114">
      <v>14760</v>
    </nc>
  </rcc>
  <rcc rId="20662" sId="2">
    <nc r="E115">
      <v>47425</v>
    </nc>
  </rcc>
  <rcc rId="20663" sId="2">
    <nc r="E116">
      <v>19875</v>
    </nc>
  </rcc>
  <rcc rId="20664" sId="2">
    <nc r="E117">
      <v>7565</v>
    </nc>
  </rcc>
  <rfmt sheetId="2" sqref="E71">
    <dxf>
      <fill>
        <patternFill>
          <bgColor theme="0"/>
        </patternFill>
      </fill>
    </dxf>
  </rfmt>
  <rcc rId="20665" sId="2">
    <oc r="D67">
      <v>7154</v>
    </oc>
    <nc r="D67">
      <v>7155</v>
    </nc>
  </rcc>
  <rcc rId="20666" sId="2">
    <oc r="F118">
      <f>SUM(F6:F117)</f>
    </oc>
    <nc r="F118">
      <f>SUM(F6:F117)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7" sId="3">
    <nc r="E7">
      <v>12311</v>
    </nc>
  </rcc>
  <rcc rId="20668" sId="3">
    <nc r="E8">
      <v>365</v>
    </nc>
  </rcc>
  <rcc rId="20669" sId="3">
    <nc r="E9">
      <v>14395</v>
    </nc>
  </rcc>
  <rcc rId="20670" sId="3">
    <nc r="E10">
      <v>12615</v>
    </nc>
  </rcc>
  <rcc rId="20671" sId="3">
    <nc r="E11">
      <v>845</v>
    </nc>
  </rcc>
  <rcc rId="20672" sId="3">
    <nc r="E12">
      <v>27935</v>
    </nc>
  </rcc>
  <rcc rId="20673" sId="3">
    <nc r="E13">
      <v>9185</v>
    </nc>
  </rcc>
  <rcc rId="20674" sId="3">
    <nc r="E14">
      <v>16895</v>
    </nc>
  </rcc>
  <rcc rId="20675" sId="3">
    <nc r="E15">
      <v>2035</v>
    </nc>
  </rcc>
  <rcc rId="20676" sId="3">
    <nc r="E16">
      <v>76625</v>
    </nc>
  </rcc>
  <rcc rId="20677" sId="3">
    <nc r="E17">
      <v>36475</v>
    </nc>
  </rcc>
  <rcc rId="20678" sId="3">
    <nc r="E18">
      <v>14105</v>
    </nc>
  </rcc>
  <rcc rId="20679" sId="3">
    <nc r="E19">
      <v>148355</v>
    </nc>
  </rcc>
  <rcc rId="20680" sId="3">
    <nc r="E20">
      <v>5900</v>
    </nc>
  </rcc>
  <rcc rId="20681" sId="3">
    <nc r="E21">
      <v>11700</v>
    </nc>
  </rcc>
  <rcc rId="20682" sId="3">
    <nc r="E22">
      <v>12325</v>
    </nc>
  </rcc>
  <rcc rId="20683" sId="3">
    <nc r="E23">
      <v>37535</v>
    </nc>
  </rcc>
  <rcc rId="20684" sId="3">
    <nc r="E24">
      <v>51635</v>
    </nc>
  </rcc>
  <rcc rId="20685" sId="3">
    <nc r="E25">
      <v>11485</v>
    </nc>
  </rcc>
  <rcc rId="20686" sId="3">
    <nc r="E26">
      <v>15</v>
    </nc>
  </rcc>
  <rcc rId="20687" sId="3">
    <nc r="E27">
      <v>22125</v>
    </nc>
  </rcc>
  <rcc rId="20688" sId="3">
    <nc r="E28">
      <v>29825</v>
    </nc>
  </rcc>
  <rcc rId="20689" sId="3">
    <nc r="E29">
      <v>30715</v>
    </nc>
  </rcc>
  <rcc rId="20690" sId="3">
    <nc r="E30">
      <v>28115</v>
    </nc>
  </rcc>
  <rcc rId="20691" sId="3">
    <nc r="E31">
      <v>60400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5" sId="1">
    <oc r="A2" t="inlineStr">
      <is>
        <t>по потреблению электроэнергии за период с  24.10.2022г. по  23.11.2022г.</t>
      </is>
    </oc>
    <nc r="A2" t="inlineStr">
      <is>
        <t>по потреблению электроэнергии за период с  24.10.2022г. по  22.11.2022г.</t>
      </is>
    </nc>
  </rcc>
  <rcc rId="18306" sId="6" numFmtId="19">
    <oc r="E6">
      <v>44889</v>
    </oc>
    <nc r="E6">
      <v>44888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92" sId="4">
    <nc r="E7">
      <v>7965</v>
    </nc>
  </rcc>
  <rcc rId="20693" sId="4">
    <nc r="E8">
      <v>49825</v>
    </nc>
  </rcc>
  <rcc rId="20694" sId="4">
    <nc r="E9">
      <v>4100</v>
    </nc>
  </rcc>
  <rcc rId="20695" sId="4">
    <nc r="E10">
      <v>20230</v>
    </nc>
  </rcc>
  <rcc rId="20696" sId="4">
    <nc r="E11">
      <v>12725</v>
    </nc>
  </rcc>
  <rcc rId="20697" sId="4">
    <nc r="E12">
      <v>44905</v>
    </nc>
  </rcc>
  <rcc rId="20698" sId="4">
    <nc r="E13">
      <v>16695</v>
    </nc>
  </rcc>
  <rcc rId="20699" sId="4">
    <nc r="E14">
      <v>9220</v>
    </nc>
  </rcc>
  <rcc rId="20700" sId="4">
    <nc r="E15">
      <v>25075</v>
    </nc>
  </rcc>
  <rcc rId="20701" sId="4">
    <nc r="E16">
      <v>22810</v>
    </nc>
  </rcc>
  <rcc rId="20702" sId="4">
    <nc r="E17">
      <v>28650</v>
    </nc>
  </rcc>
  <rcc rId="20703" sId="4">
    <nc r="E18">
      <v>30425</v>
    </nc>
  </rcc>
  <rcc rId="20704" sId="4">
    <nc r="E19">
      <v>51165</v>
    </nc>
  </rcc>
  <rcc rId="20705" sId="4">
    <nc r="E20">
      <v>3550</v>
    </nc>
  </rcc>
  <rcc rId="20706" sId="4">
    <nc r="E21">
      <v>7145</v>
    </nc>
  </rcc>
  <rcc rId="20707" sId="4">
    <nc r="E22">
      <v>20375</v>
    </nc>
  </rcc>
  <rcc rId="20708" sId="4">
    <nc r="E23">
      <v>48885</v>
    </nc>
  </rcc>
  <rcc rId="20709" sId="4">
    <nc r="E24">
      <v>27620</v>
    </nc>
  </rcc>
  <rcc rId="20710" sId="4">
    <nc r="E25">
      <v>32985</v>
    </nc>
  </rcc>
  <rcc rId="20711" sId="4">
    <nc r="E26">
      <v>15345</v>
    </nc>
  </rcc>
  <rcc rId="20712" sId="4">
    <nc r="E27">
      <v>13440</v>
    </nc>
  </rcc>
  <rcc rId="20713" sId="4">
    <nc r="E28">
      <v>56425</v>
    </nc>
  </rcc>
  <rcc rId="20714" sId="4">
    <nc r="E29">
      <v>32515</v>
    </nc>
  </rcc>
  <rcc rId="20715" sId="4">
    <nc r="E30">
      <v>50835</v>
    </nc>
  </rcc>
  <rcc rId="20716" sId="4">
    <nc r="E31">
      <v>20330</v>
    </nc>
  </rcc>
  <rcc rId="20717" sId="4">
    <nc r="E32">
      <v>27425</v>
    </nc>
  </rcc>
  <rcc rId="20718" sId="4">
    <nc r="E33">
      <v>37395</v>
    </nc>
  </rcc>
  <rcc rId="20719" sId="4">
    <nc r="E34">
      <v>16980</v>
    </nc>
  </rcc>
  <rcc rId="20720" sId="4">
    <nc r="E35">
      <v>11475</v>
    </nc>
  </rcc>
  <rcc rId="20721" sId="4">
    <nc r="E36">
      <v>44715</v>
    </nc>
  </rcc>
  <rcc rId="20722" sId="4">
    <nc r="E37">
      <v>37385</v>
    </nc>
  </rcc>
  <rcc rId="20723" sId="4">
    <nc r="E38">
      <v>10695</v>
    </nc>
  </rcc>
  <rcc rId="20724" sId="4">
    <nc r="E39">
      <v>41835</v>
    </nc>
  </rcc>
  <rcc rId="20725" sId="4">
    <nc r="E40">
      <v>36580</v>
    </nc>
  </rcc>
  <rcc rId="20726" sId="4">
    <nc r="E41">
      <v>4245</v>
    </nc>
  </rcc>
  <rcc rId="20727" sId="4">
    <nc r="E42">
      <v>96385</v>
    </nc>
  </rcc>
  <rcc rId="20728" sId="4">
    <nc r="E43">
      <v>7125</v>
    </nc>
  </rcc>
  <rcc rId="20729" sId="4">
    <nc r="E45">
      <v>85660</v>
    </nc>
  </rcc>
  <rcc rId="20730" sId="4">
    <nc r="E46">
      <v>7900</v>
    </nc>
  </rcc>
  <rcc rId="20731" sId="4">
    <nc r="E47">
      <v>10470</v>
    </nc>
  </rcc>
  <rcc rId="20732" sId="4">
    <nc r="E44">
      <v>855</v>
    </nc>
  </rcc>
  <rcc rId="20733" sId="4">
    <nc r="E48">
      <v>53865</v>
    </nc>
  </rcc>
  <rcc rId="20734" sId="4">
    <nc r="E49">
      <v>13515</v>
    </nc>
  </rcc>
  <rcc rId="20735" sId="4">
    <nc r="E50">
      <v>30615</v>
    </nc>
  </rcc>
  <rcc rId="20736" sId="4">
    <nc r="E51">
      <v>13985</v>
    </nc>
  </rcc>
  <rcc rId="20737" sId="4">
    <nc r="E52">
      <v>9195</v>
    </nc>
  </rcc>
  <rcc rId="20738" sId="4">
    <nc r="E53">
      <v>18780</v>
    </nc>
  </rcc>
  <rcc rId="20739" sId="4">
    <nc r="E54">
      <v>5560</v>
    </nc>
  </rcc>
  <rcc rId="20740" sId="4">
    <nc r="E55">
      <v>51470</v>
    </nc>
  </rcc>
  <rfmt sheetId="4" sqref="E56">
    <dxf>
      <fill>
        <patternFill patternType="solid">
          <bgColor rgb="FFFFFF00"/>
        </patternFill>
      </fill>
    </dxf>
  </rfmt>
  <rcc rId="20741" sId="4">
    <nc r="E57">
      <v>5165</v>
    </nc>
  </rcc>
  <rcc rId="20742" sId="4">
    <nc r="E58">
      <v>27325</v>
    </nc>
  </rcc>
  <rcc rId="20743" sId="4">
    <oc r="F60">
      <f>SUM(F7:F59)</f>
    </oc>
    <nc r="F60">
      <f>SUM(F7:F59)</f>
    </nc>
  </rcc>
  <rcc rId="20744" sId="4">
    <nc r="E59">
      <v>11720</v>
    </nc>
  </rcc>
  <rcc rId="20745" sId="4">
    <nc r="E56">
      <v>45925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56">
    <dxf>
      <fill>
        <patternFill>
          <bgColor theme="0"/>
        </patternFill>
      </fill>
    </dxf>
  </rfmt>
  <rcc rId="20746" sId="4">
    <oc r="E56">
      <v>45925</v>
    </oc>
    <nc r="E56">
      <v>45425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47" sId="6">
    <oc r="E87">
      <v>13960</v>
    </oc>
    <nc r="E87">
      <v>14480</v>
    </nc>
  </rcc>
  <rfmt sheetId="6" sqref="E87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57" sId="6">
    <nc r="E62">
      <v>26472</v>
    </nc>
  </rcc>
  <rfmt sheetId="6" sqref="E62">
    <dxf>
      <fill>
        <patternFill>
          <bgColor theme="0"/>
        </patternFill>
      </fill>
    </dxf>
  </rfmt>
  <rcc rId="20758" sId="6">
    <nc r="E61">
      <v>23838</v>
    </nc>
  </rcc>
  <rfmt sheetId="6" sqref="E61">
    <dxf>
      <fill>
        <patternFill>
          <bgColor theme="0"/>
        </patternFill>
      </fill>
    </dxf>
  </rfmt>
  <rcc rId="20759" sId="6">
    <nc r="E59">
      <v>17543</v>
    </nc>
  </rcc>
  <rfmt sheetId="6" sqref="E59">
    <dxf>
      <fill>
        <patternFill>
          <bgColor theme="0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0" sId="10" numFmtId="34">
    <oc r="C8">
      <v>2458.3000000000002</v>
    </oc>
    <nc r="C8">
      <v>2483.4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1" sId="13" numFmtId="4">
    <oc r="D8">
      <v>246465</v>
    </oc>
    <nc r="D8">
      <v>249726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2" sId="6">
    <oc r="E79">
      <v>14015</v>
    </oc>
    <nc r="E79">
      <v>14156</v>
    </nc>
  </rcc>
  <rfmt sheetId="6" sqref="E79">
    <dxf>
      <fill>
        <patternFill>
          <bgColor theme="0"/>
        </patternFill>
      </fill>
    </dxf>
  </rfmt>
  <rcc rId="20763" sId="5">
    <nc r="E14">
      <v>69285</v>
    </nc>
  </rcc>
  <rfmt sheetId="5" sqref="E14">
    <dxf>
      <fill>
        <patternFill>
          <bgColor theme="0"/>
        </patternFill>
      </fill>
    </dxf>
  </rfmt>
  <rfmt sheetId="5" sqref="E150">
    <dxf>
      <fill>
        <patternFill>
          <bgColor theme="0"/>
        </patternFill>
      </fill>
    </dxf>
  </rfmt>
  <rcc rId="20764" sId="5">
    <nc r="E150">
      <v>38365</v>
    </nc>
  </rcc>
  <rcc rId="20765" sId="5">
    <oc r="G202">
      <f>+F93+F69+#REF!+F60+#REF!+#REF!</f>
    </oc>
    <nc r="G202">
      <f>+F93+F69+F60</f>
    </nc>
  </rcc>
  <rcc rId="20766" sId="5">
    <oc r="F202">
      <f>SUM(F6:F201)</f>
    </oc>
    <nc r="F202">
      <f>SUM(F6:F201)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5" start="0" length="2147483647">
    <dxf>
      <font>
        <color rgb="FFC00000"/>
      </font>
    </dxf>
  </rfmt>
  <rcc rId="20767" sId="13">
    <oc r="E7">
      <f>1660-F7</f>
    </oc>
    <nc r="E7">
      <f>1698-F7</f>
    </nc>
  </rcc>
  <rcc rId="20768" sId="13">
    <oc r="F7">
      <f>150*3.23</f>
    </oc>
    <nc r="F7">
      <f>176*3.23</f>
    </nc>
  </rcc>
  <rcc rId="20769" sId="13">
    <oc r="F8">
      <f>150*4.33</f>
    </oc>
    <nc r="F8">
      <f>176*4.33</f>
    </nc>
  </rcc>
  <rcc rId="20770" sId="13" numFmtId="4">
    <oc r="E8">
      <v>1685</v>
    </oc>
    <nc r="E8">
      <f>2704-F8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6">
    <dxf>
      <fill>
        <patternFill>
          <bgColor theme="0"/>
        </patternFill>
      </fill>
    </dxf>
  </rfmt>
  <rcc rId="20771" sId="6">
    <oc r="H56">
      <v>22056</v>
    </oc>
    <nc r="H56">
      <v>22144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16" sId="1">
    <nc r="D8">
      <v>6579</v>
    </nc>
  </rcc>
  <rcc rId="18317" sId="1">
    <nc r="D9">
      <v>2701</v>
    </nc>
  </rcc>
  <rcc rId="18318" sId="1">
    <nc r="D10">
      <v>13201</v>
    </nc>
  </rcc>
  <rcc rId="18319" sId="1">
    <nc r="D11">
      <v>17227</v>
    </nc>
  </rcc>
  <rcc rId="18320" sId="1">
    <nc r="D12">
      <v>7055</v>
    </nc>
  </rcc>
  <rcc rId="18321" sId="1">
    <nc r="D14">
      <v>6475</v>
    </nc>
  </rcc>
  <rcc rId="18322" sId="1">
    <nc r="D15">
      <v>4661</v>
    </nc>
  </rcc>
  <rcc rId="18323" sId="1">
    <nc r="D16">
      <v>3764</v>
    </nc>
  </rcc>
  <rcc rId="18324" sId="1">
    <nc r="D17">
      <v>6800</v>
    </nc>
  </rcc>
  <rcc rId="18325" sId="1">
    <nc r="D18">
      <v>5792</v>
    </nc>
  </rcc>
  <rcc rId="18326" sId="1">
    <nc r="D20">
      <v>10937</v>
    </nc>
  </rcc>
  <rcc rId="18327" sId="1">
    <nc r="D21">
      <v>3061</v>
    </nc>
  </rcc>
  <rcc rId="18328" sId="1">
    <nc r="D22">
      <v>9349</v>
    </nc>
  </rcc>
  <rcc rId="18329" sId="1">
    <nc r="D23">
      <v>11435</v>
    </nc>
  </rcc>
  <rcc rId="18330" sId="1">
    <nc r="D24">
      <v>12434</v>
    </nc>
  </rcc>
  <rcc rId="18331" sId="1">
    <nc r="D40">
      <v>3716</v>
    </nc>
  </rcc>
  <rcc rId="18332" sId="1">
    <nc r="D41">
      <v>3480</v>
    </nc>
  </rcc>
  <rcc rId="18333" sId="1">
    <nc r="D43">
      <v>16953</v>
    </nc>
  </rcc>
  <rcc rId="18334" sId="1">
    <nc r="D44">
      <v>12273</v>
    </nc>
  </rcc>
  <rcc rId="18335" sId="1">
    <nc r="D46">
      <v>14299</v>
    </nc>
  </rcc>
  <rcc rId="18336" sId="1">
    <nc r="D47">
      <v>2324</v>
    </nc>
  </rcc>
  <rcc rId="18337" sId="1">
    <nc r="D48">
      <v>25575</v>
    </nc>
  </rcc>
  <rcc rId="18338" sId="1">
    <nc r="D49">
      <v>21253</v>
    </nc>
  </rcc>
  <rcc rId="18339" sId="1">
    <nc r="D50">
      <v>9678</v>
    </nc>
  </rcc>
  <rcc rId="18340" sId="1">
    <nc r="D56">
      <v>11222</v>
    </nc>
  </rcc>
  <rcc rId="18341" sId="1">
    <nc r="D57">
      <v>6501</v>
    </nc>
  </rcc>
  <rcc rId="18342" sId="1">
    <nc r="D58">
      <v>1322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1" sId="13">
    <oc r="E7">
      <f>1698-F7</f>
    </oc>
    <nc r="E7">
      <f>1701-F7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2" sId="13" numFmtId="4">
    <oc r="D5">
      <v>599</v>
    </oc>
    <nc r="D5">
      <v>1422.8</v>
    </nc>
  </rcc>
  <rfmt sheetId="13" sqref="D5" start="0" length="2147483647">
    <dxf>
      <font>
        <color auto="1"/>
      </font>
    </dxf>
  </rfmt>
  <rcc rId="20783" sId="13">
    <oc r="E5">
      <f>265.69+18.13</f>
    </oc>
    <nc r="E5">
      <f>315.3+20.59</f>
    </nc>
  </rcc>
  <rcc rId="20784" sId="13">
    <oc r="G5">
      <v>374.97</v>
    </oc>
    <nc r="G5">
      <v>399.28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5" sId="13" numFmtId="4">
    <oc r="D8">
      <v>249726</v>
    </oc>
    <nc r="D8">
      <v>250390</v>
    </nc>
  </rcc>
  <rcc rId="20786" sId="13" numFmtId="4">
    <oc r="E8">
      <f>2704-F8</f>
    </oc>
    <nc r="E8">
      <v>1380</v>
    </nc>
  </rcc>
  <rcc rId="20787" sId="10" numFmtId="34">
    <oc r="D10">
      <v>249.67</v>
    </oc>
    <nc r="D10">
      <f>0.051*D12+D9</f>
    </nc>
  </rcc>
  <rfmt sheetId="10" sqref="D10">
    <dxf>
      <fill>
        <patternFill>
          <bgColor theme="0"/>
        </patternFill>
      </fill>
    </dxf>
  </rfmt>
  <rcc rId="20788" sId="6">
    <oc r="F89">
      <f>SUM(F78:F87)</f>
    </oc>
    <nc r="F89">
      <f>SUM(F78:F87)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9" sId="6" numFmtId="4">
    <oc r="D99">
      <v>17347.5</v>
    </oc>
    <nc r="D99">
      <v>17349.900000000001</v>
    </nc>
  </rcc>
  <rcc rId="20790" sId="6">
    <oc r="D100">
      <v>16483.400000000001</v>
    </oc>
    <nc r="D100">
      <v>16472.900000000001</v>
    </nc>
  </rcc>
  <rcc rId="20791" sId="6">
    <oc r="D101">
      <v>6275.6</v>
    </oc>
    <nc r="D101">
      <v>6275</v>
    </nc>
  </rcc>
  <rcc rId="20792" sId="6">
    <oc r="D102">
      <v>4010.2</v>
    </oc>
    <nc r="D102">
      <v>4237.7</v>
    </nc>
  </rcc>
  <rcc rId="20793" sId="7" numFmtId="4">
    <oc r="A5">
      <v>44234.6</v>
    </oc>
    <nc r="A5">
      <v>44335.5</v>
    </nc>
  </rcc>
  <rcc rId="20794" sId="8" numFmtId="4">
    <oc r="A5">
      <v>44234.6</v>
    </oc>
    <nc r="A5">
      <v>44335.5</v>
    </nc>
  </rcc>
  <rcc rId="20795" sId="9" numFmtId="4">
    <oc r="A5">
      <v>44234.6</v>
    </oc>
    <nc r="A5">
      <v>44335.5</v>
    </nc>
  </rcc>
  <rcc rId="20796" sId="12">
    <oc r="C4">
      <f>1395.8+15954.3</f>
    </oc>
    <nc r="C4">
      <f>1395.8+15954.1</f>
    </nc>
  </rcc>
  <rcc rId="20797" sId="12">
    <oc r="C5">
      <f>1343.7+15140.4-2.7</f>
    </oc>
    <nc r="C5">
      <f>1339.2+15133.7</f>
    </nc>
  </rcc>
  <rcc rId="20798" sId="12">
    <oc r="C6">
      <v>6275.6</v>
    </oc>
    <nc r="C6">
      <v>6275</v>
    </nc>
  </rcc>
  <rcc rId="20799" sId="12">
    <oc r="C8">
      <v>1189.2</v>
    </oc>
    <nc r="C8">
      <v>1303.5999999999999</v>
    </nc>
  </rcc>
  <rcc rId="20800" sId="12">
    <oc r="C9">
      <f>1584.4+100.9+14.5+14.5</f>
    </oc>
    <nc r="C9">
      <f>1712.8</f>
    </nc>
  </rcc>
  <rcc rId="20801" sId="11">
    <oc r="C4">
      <f>1395.8+15954.3</f>
    </oc>
    <nc r="C4">
      <f>1395.8+15954.1</f>
    </nc>
  </rcc>
  <rcc rId="20802" sId="11">
    <oc r="C5">
      <f>1343.7+15140.4-2.7</f>
    </oc>
    <nc r="C5">
      <f>1339.2+15133.7</f>
    </nc>
  </rcc>
  <rcc rId="20803" sId="11">
    <oc r="C6">
      <v>6275.6</v>
    </oc>
    <nc r="C6">
      <v>6275</v>
    </nc>
  </rcc>
  <rcc rId="20804" sId="11">
    <oc r="C8">
      <v>1189.2</v>
    </oc>
    <nc r="C8">
      <v>1303.5999999999999</v>
    </nc>
  </rcc>
  <rcc rId="20805" sId="11">
    <oc r="C9">
      <v>1714.3</v>
    </oc>
    <nc r="C9">
      <f>1712.8</f>
    </nc>
  </rcc>
  <rcc rId="20806" sId="11">
    <oc r="C16">
      <f>1395.8+15954.3</f>
    </oc>
    <nc r="C16">
      <f>1395.8+15954.1</f>
    </nc>
  </rcc>
  <rcc rId="20807" sId="11">
    <oc r="C17">
      <f>1343.7+15140.4-2.7</f>
    </oc>
    <nc r="C17">
      <f>1339.2+15133.7</f>
    </nc>
  </rcc>
  <rcc rId="20808" sId="11">
    <oc r="C18">
      <v>6275.6</v>
    </oc>
    <nc r="C18">
      <v>6275</v>
    </nc>
  </rcc>
  <rcc rId="20809" sId="11">
    <oc r="C20">
      <v>1189.2</v>
    </oc>
    <nc r="C20">
      <v>1303.5999999999999</v>
    </nc>
  </rcc>
  <rcc rId="20810" sId="11">
    <oc r="C21">
      <v>1714.3</v>
    </oc>
    <nc r="C21">
      <f>1712.8</f>
    </nc>
  </rcc>
  <rcc rId="20811" sId="11">
    <oc r="C28">
      <f>1395.8+15954.3</f>
    </oc>
    <nc r="C28">
      <f>1395.8+15954.1</f>
    </nc>
  </rcc>
  <rcc rId="20812" sId="11">
    <oc r="C29">
      <f>1343.7+15140.4-2.7</f>
    </oc>
    <nc r="C29">
      <f>1339.2+15133.7</f>
    </nc>
  </rcc>
  <rcc rId="20813" sId="11">
    <oc r="C30">
      <v>6275.6</v>
    </oc>
    <nc r="C30">
      <v>6275</v>
    </nc>
  </rcc>
  <rcc rId="20814" sId="11">
    <oc r="C32">
      <v>1189.2</v>
    </oc>
    <nc r="C32">
      <v>1303.5999999999999</v>
    </nc>
  </rcc>
  <rcc rId="20815" sId="11">
    <oc r="C33">
      <v>1714.3</v>
    </oc>
    <nc r="C33">
      <f>1712.8</f>
    </nc>
  </rcc>
  <rcc rId="20816" sId="7" numFmtId="34">
    <oc r="E4">
      <v>25188</v>
    </oc>
    <nc r="E4">
      <v>24861.41</v>
    </nc>
  </rcc>
  <rcc rId="20817" sId="8" numFmtId="34">
    <oc r="E4">
      <v>25188</v>
    </oc>
    <nc r="E4">
      <v>24861.41</v>
    </nc>
  </rcc>
  <rcc rId="20818" sId="9" numFmtId="34">
    <oc r="E4">
      <v>25188</v>
    </oc>
    <nc r="E4">
      <v>24861.41</v>
    </nc>
  </rcc>
  <rcc rId="20819" sId="9">
    <oc r="B6">
      <f>E4*4.6/A5</f>
    </oc>
    <nc r="B6">
      <f>E4*5.05/A5</f>
    </nc>
  </rcc>
  <rcc rId="20820" sId="8">
    <oc r="B6">
      <f>E4*4.6/A5</f>
    </oc>
    <nc r="B6">
      <f>E4*5.05/A5</f>
    </nc>
  </rcc>
  <rcc rId="20821" sId="7">
    <oc r="B6">
      <f>E4*4.6/A5</f>
    </oc>
    <nc r="B6">
      <f>E4*5.05/A5</f>
    </nc>
  </rcc>
  <rcmt sheetId="11" cell="C4" guid="{324A92C6-35A9-4E51-A204-0FE8E0E52F35}" author="Бухгалтер" newLength="34"/>
  <rcmt sheetId="11" cell="C16" guid="{64D596FC-5AA8-4452-801C-A361DDA9217C}" author="Бухгалтер" newLength="34"/>
  <rcmt sheetId="11" cell="C28" guid="{ECF232E3-6D5A-4739-BC76-53447C4C94E0}" author="Бухгалтер" newLength="34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1" sId="13" numFmtId="4">
    <oc r="G10">
      <v>25196</v>
    </oc>
    <nc r="G10">
      <v>24861.41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2" sId="9">
    <oc r="B5" t="inlineStr">
      <is>
        <t xml:space="preserve"> кв.м. - площадь всех помещений, находящихся в собственности в корпусах 1,2, 4, 5 и 6.</t>
      </is>
    </oc>
    <nc r="B5" t="inlineStr">
      <is>
        <t xml:space="preserve"> кв.м. - площадь всех помещений, находящихся в собственности МКД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42" sId="13">
    <oc r="G7">
      <v>39</v>
    </oc>
    <nc r="G7">
      <v>38.49</v>
    </nc>
  </rcc>
  <rcc rId="20843" sId="13" numFmtId="4">
    <oc r="G8">
      <v>39</v>
    </oc>
    <nc r="G8">
      <v>38.49</v>
    </nc>
  </rcc>
  <rcc rId="20844" sId="13" numFmtId="4">
    <oc r="G9">
      <f>G7+G8</f>
    </oc>
    <nc r="G9">
      <v>76.97</v>
    </nc>
  </rcc>
  <rfmt sheetId="13" sqref="G8:G9">
    <dxf>
      <numFmt numFmtId="173" formatCode="0.0"/>
    </dxf>
  </rfmt>
  <rfmt sheetId="13" sqref="G8:G9">
    <dxf>
      <numFmt numFmtId="2" formatCode="0.00"/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4" sId="13">
    <oc r="E5">
      <f>315.3+20.59</f>
    </oc>
    <nc r="E5">
      <f>316.35+20.59</f>
    </nc>
  </rcc>
  <rcc rId="20855" sId="13">
    <oc r="G5">
      <v>399.28</v>
    </oc>
    <nc r="G5">
      <v>398.23</v>
    </nc>
  </rcc>
  <rcc rId="20856" sId="14">
    <oc r="B1" t="inlineStr">
      <is>
        <t>Перерасчет за март и апрель 2020 года, рубли</t>
      </is>
    </oc>
    <nc r="B1"/>
  </rcc>
  <rcc rId="20857" sId="14">
    <oc r="A2" t="inlineStr">
      <is>
        <t>Месяц</t>
      </is>
    </oc>
    <nc r="A2"/>
  </rcc>
  <rcc rId="20858" sId="14">
    <oc r="B2" t="inlineStr">
      <is>
        <t>начислено в платежке</t>
      </is>
    </oc>
    <nc r="B2"/>
  </rcc>
  <rcc rId="20859" sId="14">
    <oc r="C2" t="inlineStr">
      <is>
        <t>перерасчет в платежке</t>
      </is>
    </oc>
    <nc r="C2"/>
  </rcc>
  <rcc rId="20860" sId="14">
    <oc r="D2" t="inlineStr">
      <is>
        <t>Сальдо расчетов по платежке</t>
      </is>
    </oc>
    <nc r="D2"/>
  </rcc>
  <rcc rId="20861" sId="14">
    <oc r="E2" t="inlineStr">
      <is>
        <t>Требовалось начислить по расчету</t>
      </is>
    </oc>
    <nc r="E2"/>
  </rcc>
  <rcc rId="20862" sId="14">
    <oc r="B3">
      <v>1</v>
    </oc>
    <nc r="B3"/>
  </rcc>
  <rcc rId="20863" sId="14">
    <oc r="C3">
      <v>2</v>
    </oc>
    <nc r="C3"/>
  </rcc>
  <rcc rId="20864" sId="14">
    <oc r="D3" t="inlineStr">
      <is>
        <t>3=1-2</t>
      </is>
    </oc>
    <nc r="D3"/>
  </rcc>
  <rcc rId="20865" sId="14">
    <oc r="E3">
      <v>4</v>
    </oc>
    <nc r="E3"/>
  </rcc>
  <rcc rId="20866" sId="14">
    <oc r="A4" t="inlineStr">
      <is>
        <t>март</t>
      </is>
    </oc>
    <nc r="A4"/>
  </rcc>
  <rcc rId="20867" sId="14">
    <oc r="B4">
      <v>536.04</v>
    </oc>
    <nc r="B4"/>
  </rcc>
  <rcc rId="20868" sId="14">
    <oc r="D4">
      <f>B4</f>
    </oc>
    <nc r="D4"/>
  </rcc>
  <rcc rId="20869" sId="14">
    <oc r="E4">
      <v>280.44</v>
    </oc>
    <nc r="E4"/>
  </rcc>
  <rcc rId="20870" sId="14">
    <oc r="A5" t="inlineStr">
      <is>
        <t>апрель</t>
      </is>
    </oc>
    <nc r="A5"/>
  </rcc>
  <rcc rId="20871" sId="14">
    <oc r="B5">
      <v>262.19</v>
    </oc>
    <nc r="B5"/>
  </rcc>
  <rcc rId="20872" sId="14">
    <oc r="C5">
      <v>273.85000000000002</v>
    </oc>
    <nc r="C5"/>
  </rcc>
  <rcc rId="20873" sId="14">
    <oc r="D5">
      <f>B5-C5</f>
    </oc>
    <nc r="D5"/>
  </rcc>
  <rcc rId="20874" sId="14">
    <oc r="E5">
      <v>280.44</v>
    </oc>
    <nc r="E5"/>
  </rcc>
  <rcc rId="20875" sId="14">
    <oc r="A6" t="inlineStr">
      <is>
        <t>перерасчет май (4-3) доначислить</t>
      </is>
    </oc>
    <nc r="A6"/>
  </rcc>
  <rcc rId="20876" sId="14">
    <oc r="C6">
      <f>E4+E5-D4-D5</f>
    </oc>
    <nc r="C6"/>
  </rcc>
  <rfmt sheetId="14" sqref="A1:A11" start="0" length="0">
    <dxf>
      <border>
        <left/>
      </border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886" sId="12" ref="A12:XFD12" action="deleteRow">
    <rfmt sheetId="12" xfDxf="1" sqref="A12:XFD12" start="0" length="0">
      <dxf>
        <alignment wrapText="1" readingOrder="0"/>
      </dxf>
    </rfmt>
    <rcc rId="0" sId="12">
      <nc r="C12">
        <f>C11-C6</f>
      </nc>
    </rcc>
    <rfmt sheetId="12" sqref="H12" start="0" length="0">
      <dxf>
        <numFmt numFmtId="167" formatCode="_-* #,##0_р_._-;\-* #,##0_р_._-;_-* &quot;-&quot;??_р_._-;_-@_-"/>
      </dxf>
    </rfmt>
  </rrc>
  <rrc rId="20887" sId="12" ref="A12:XFD12" action="deleteRow">
    <undo index="3" exp="ref" v="1" dr="H12" r="H20" sId="12"/>
    <rfmt sheetId="12" xfDxf="1" sqref="A12:XFD12" start="0" length="0">
      <dxf>
        <alignment wrapText="1" readingOrder="0"/>
      </dxf>
    </rfmt>
    <rcc rId="0" sId="12" dxf="1">
      <nc r="A12" t="inlineStr">
        <is>
          <t>Счет ООО "Мосэнергосбыт"</t>
        </is>
      </nc>
      <ndxf>
        <alignment vertical="bottom" wrapText="0" readingOrder="0"/>
      </ndxf>
    </rcc>
    <rcc rId="0" sId="12" s="1" dxf="1">
      <nc r="H12">
        <f>'Общ. счетчики'!B63</f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</ndxf>
    </rcc>
    <rfmt sheetId="12" s="1" sqref="I12" start="0" length="0">
      <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</dxf>
    </rfmt>
  </rrc>
  <rrc rId="20888" sId="12" ref="A12:XFD12" action="deleteRow">
    <rfmt sheetId="12" xfDxf="1" sqref="A12:XFD12" start="0" length="0">
      <dxf>
        <alignment wrapText="1" readingOrder="0"/>
      </dxf>
    </rfmt>
    <rcc rId="0" sId="12" dxf="1">
      <nc r="A12" t="inlineStr">
        <is>
          <t>Сумма всех ИПУ электроэнергии ЖК, в том числе</t>
        </is>
      </nc>
      <ndxf>
        <alignment vertical="bottom" wrapText="0" readingOrder="0"/>
      </ndxf>
    </rcc>
    <rfmt sheetId="12" s="1" sqref="H12" start="0" length="0">
      <dxf>
        <numFmt numFmtId="167" formatCode="_-* #,##0_р_._-;\-* #,##0_р_._-;_-* &quot;-&quot;??_р_._-;_-@_-"/>
      </dxf>
    </rfmt>
    <rfmt sheetId="12" s="1" sqref="I12" start="0" length="0">
      <dxf>
        <numFmt numFmtId="167" formatCode="_-* #,##0_р_._-;\-* #,##0_р_._-;_-* &quot;-&quot;??_р_._-;_-@_-"/>
        <alignment horizontal="right" readingOrder="0"/>
      </dxf>
    </rfmt>
  </rrc>
  <rrc rId="20889" sId="12" ref="A12:XFD12" action="deleteRow">
    <undo index="0" exp="area" dr="H12:H15" r="H16" sId="12"/>
    <rfmt sheetId="12" xfDxf="1" sqref="A12:XFD12" start="0" length="0">
      <dxf>
        <alignment wrapText="1" readingOrder="0"/>
      </dxf>
    </rfmt>
    <rcc rId="0" sId="12">
      <nc r="A12" t="inlineStr">
        <is>
          <t>корпус 1</t>
        </is>
      </nc>
    </rcc>
    <rcc rId="0" sId="12" s="1" dxf="1">
      <nc r="H12">
        <f>Под.6!F202+'Нежил. пом.'!C89</f>
      </nc>
      <ndxf>
        <font>
          <sz val="8"/>
          <color auto="1"/>
          <name val="Arial Cyr"/>
          <scheme val="none"/>
        </font>
        <numFmt numFmtId="167" formatCode="_-* #,##0_р_._-;\-* #,##0_р_._-;_-* &quot;-&quot;??_р_._-;_-@_-"/>
      </ndxf>
    </rcc>
    <rfmt sheetId="12" s="1" sqref="I12" start="0" length="0">
      <dxf>
        <numFmt numFmtId="167" formatCode="_-* #,##0_р_._-;\-* #,##0_р_._-;_-* &quot;-&quot;??_р_._-;_-@_-"/>
        <alignment horizontal="right" readingOrder="0"/>
      </dxf>
    </rfmt>
    <rfmt sheetId="12" s="1" sqref="K12" start="0" length="0">
      <dxf>
        <numFmt numFmtId="165" formatCode="_-* #,##0.00_р_._-;\-* #,##0.00_р_._-;_-* &quot;-&quot;??_р_._-;_-@_-"/>
      </dxf>
    </rfmt>
  </rrc>
  <rrc rId="20890" sId="12" ref="A12:XFD12" action="deleteRow">
    <undo index="0" exp="area" dr="H12:H14" r="H15" sId="12"/>
    <rfmt sheetId="12" xfDxf="1" sqref="A12:XFD12" start="0" length="0">
      <dxf>
        <alignment wrapText="1" readingOrder="0"/>
      </dxf>
    </rfmt>
    <rcc rId="0" sId="12">
      <nc r="A12" t="inlineStr">
        <is>
          <t>корпус 2</t>
        </is>
      </nc>
    </rcc>
    <rcc rId="0" sId="12" s="1" dxf="1">
      <nc r="H12">
        <f>'Под. 1 и 2'!F118+'Под. 3'!F32+'Под. 4  и 5'!F60+'Нежил. пом.'!F45</f>
      </nc>
      <ndxf>
        <font>
          <sz val="8"/>
          <color auto="1"/>
          <name val="Arial Cyr"/>
          <scheme val="none"/>
        </font>
        <numFmt numFmtId="167" formatCode="_-* #,##0_р_._-;\-* #,##0_р_._-;_-* &quot;-&quot;??_р_._-;_-@_-"/>
      </ndxf>
    </rcc>
    <rfmt sheetId="12" s="1" sqref="I12" start="0" length="0">
      <dxf>
        <numFmt numFmtId="167" formatCode="_-* #,##0_р_._-;\-* #,##0_р_._-;_-* &quot;-&quot;??_р_._-;_-@_-"/>
        <alignment horizontal="right" readingOrder="0"/>
      </dxf>
    </rfmt>
  </rrc>
  <rrc rId="20891" sId="12" ref="A12:XFD12" action="deleteRow">
    <undo index="0" exp="area" dr="H12:H13" r="H14" sId="12"/>
    <rfmt sheetId="12" xfDxf="1" sqref="A12:XFD12" start="0" length="0">
      <dxf>
        <alignment wrapText="1" readingOrder="0"/>
      </dxf>
    </rfmt>
    <rcc rId="0" sId="12">
      <nc r="A12" t="inlineStr">
        <is>
          <t>корпус 3</t>
        </is>
      </nc>
    </rcc>
    <rcc rId="0" sId="12" s="1" dxf="1">
      <nc r="H12">
        <f>'Общ. счетчики'!G61</f>
      </nc>
      <ndxf>
        <font>
          <sz val="8"/>
          <color auto="1"/>
          <name val="Arial Cyr"/>
          <scheme val="none"/>
        </font>
        <numFmt numFmtId="167" formatCode="_-* #,##0_р_._-;\-* #,##0_р_._-;_-* &quot;-&quot;??_р_._-;_-@_-"/>
      </ndxf>
    </rcc>
    <rfmt sheetId="12" s="1" sqref="I12" start="0" length="0">
      <dxf>
        <numFmt numFmtId="167" formatCode="_-* #,##0_р_._-;\-* #,##0_р_._-;_-* &quot;-&quot;??_р_._-;_-@_-"/>
        <alignment horizontal="right" readingOrder="0"/>
      </dxf>
    </rfmt>
  </rrc>
  <rrc rId="20892" sId="12" ref="A12:XFD12" action="deleteRow">
    <undo index="1" exp="ref" v="1" dr="I12" r="I13" sId="12"/>
    <undo index="0" exp="area" dr="H12" r="H13" sId="12"/>
    <rfmt sheetId="12" xfDxf="1" sqref="A12:XFD12" start="0" length="0">
      <dxf>
        <alignment wrapText="1" readingOrder="0"/>
      </dxf>
    </rfmt>
    <rcc rId="0" sId="12" dxf="1">
      <nc r="A12" t="inlineStr">
        <is>
          <t>Норматив для МКД</t>
        </is>
      </nc>
      <ndxf>
        <alignment vertical="bottom" wrapText="0" readingOrder="0"/>
      </ndxf>
    </rcc>
    <rfmt sheetId="12" s="1" sqref="H12" start="0" length="0">
      <dxf>
        <numFmt numFmtId="167" formatCode="_-* #,##0_р_._-;\-* #,##0_р_._-;_-* &quot;-&quot;??_р_._-;_-@_-"/>
      </dxf>
    </rfmt>
    <rcc rId="0" sId="12" s="1" dxf="1">
      <nc r="I12">
        <f>G11</f>
      </nc>
      <ndxf>
        <numFmt numFmtId="167" formatCode="_-* #,##0_р_._-;\-* #,##0_р_._-;_-* &quot;-&quot;??_р_._-;_-@_-"/>
        <alignment horizontal="right" readingOrder="0"/>
      </ndxf>
    </rcc>
  </rrc>
  <rrc rId="20893" sId="12" ref="A12:XFD12" action="deleteRow">
    <undo index="0" exp="ref" ref3D="1" v="1" dr="H12" r="E10" sId="13"/>
    <undo index="0" exp="ref" v="1" dr="I12" r="H14" sId="12"/>
    <rfmt sheetId="12" xfDxf="1" sqref="A12:XFD12" start="0" length="0">
      <dxf>
        <alignment wrapText="1" readingOrder="0"/>
      </dxf>
    </rfmt>
    <rcc rId="0" sId="12" dxf="1">
      <nc r="A12" t="inlineStr">
        <is>
          <t>Итого по ЖК</t>
        </is>
      </nc>
      <ndxf>
        <alignment vertical="bottom" wrapText="0" readingOrder="0"/>
      </ndxf>
    </rcc>
    <rcc rId="0" sId="12" dxf="1">
      <nc r="H12">
        <f>SUM(#REF!)</f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</ndxf>
    </rcc>
    <rcc rId="0" sId="12" dxf="1">
      <nc r="I12">
        <f>H12+#REF!</f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</ndxf>
    </rcc>
  </rrc>
  <rrc rId="20894" sId="12" ref="A12:XFD12" action="deleteRow">
    <undo index="1" exp="ref" v="1" dr="H12" r="H13" sId="12"/>
    <rfmt sheetId="12" xfDxf="1" sqref="A12:XFD12" start="0" length="0">
      <dxf>
        <alignment wrapText="1" readingOrder="0"/>
      </dxf>
    </rfmt>
    <rcc rId="0" sId="12" dxf="1">
      <nc r="A12" t="inlineStr">
        <is>
          <t>Расход электроэнергии по корпусу 7 (отопление)</t>
        </is>
      </nc>
      <ndxf>
        <font>
          <b/>
          <sz val="10"/>
          <color auto="1"/>
          <name val="Arial Cyr"/>
          <scheme val="none"/>
        </font>
        <alignment vertical="bottom" wrapText="0" readingOrder="0"/>
      </ndxf>
    </rcc>
    <rcc rId="0" sId="12" s="1" dxf="1">
      <nc r="H12">
        <f>'Общ. счетчики'!G45</f>
      </nc>
      <ndxf>
        <numFmt numFmtId="167" formatCode="_-* #,##0_р_._-;\-* #,##0_р_._-;_-* &quot;-&quot;??_р_._-;_-@_-"/>
      </ndxf>
    </rcc>
    <rfmt sheetId="12" sqref="I12" start="0" length="0">
      <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</dxf>
    </rfmt>
  </rrc>
  <rrc rId="20895" sId="12" ref="A12:XFD12" action="deleteRow">
    <rfmt sheetId="12" xfDxf="1" sqref="A12:XFD12" start="0" length="0">
      <dxf>
        <alignment wrapText="1" readingOrder="0"/>
      </dxf>
    </rfmt>
    <rcc rId="0" sId="12" dxf="1">
      <nc r="G12" t="inlineStr">
        <is>
          <t>итого:</t>
        </is>
      </nc>
      <ndxf>
        <font>
          <b/>
          <sz val="10"/>
          <color auto="1"/>
          <name val="Arial Cyr"/>
          <scheme val="none"/>
        </font>
        <alignment horizontal="right" readingOrder="0"/>
      </ndxf>
    </rcc>
    <rcc rId="0" sId="12" dxf="1">
      <nc r="H12">
        <f>#REF!+#REF!-#REF!</f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readingOrder="0"/>
      </ndxf>
    </rcc>
  </rrc>
  <rcc rId="20896" sId="13">
    <oc r="E10">
      <f>'Норматив ээ'!#REF!-F10</f>
    </oc>
    <nc r="E10">
      <f>101120-F10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2" sId="6">
    <nc r="E17">
      <v>1075</v>
    </nc>
  </rcc>
  <rcc rId="18353" sId="6">
    <nc r="E26">
      <v>24624</v>
    </nc>
  </rcc>
  <rcc rId="18354" sId="6">
    <nc r="E63">
      <v>48700</v>
    </nc>
  </rcc>
  <rcc rId="18355" sId="6">
    <nc r="E67">
      <v>80812</v>
    </nc>
  </rcc>
  <rcc rId="18356" sId="6">
    <nc r="E68">
      <v>12474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7" sId="6">
    <nc r="E20">
      <v>39990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8" sId="2">
    <nc r="E6">
      <v>835</v>
    </nc>
  </rcc>
  <rcc rId="18359" sId="2">
    <nc r="E7">
      <v>22075</v>
    </nc>
  </rcc>
  <rcc rId="18360" sId="2">
    <nc r="E8">
      <v>19180</v>
    </nc>
  </rcc>
  <rcc rId="18361" sId="2">
    <nc r="E9">
      <v>23005</v>
    </nc>
  </rcc>
  <rcc rId="18362" sId="2">
    <nc r="E10">
      <v>106000</v>
    </nc>
  </rcc>
  <rcc rId="18363" sId="2">
    <nc r="E11">
      <v>25650</v>
    </nc>
  </rcc>
  <rcc rId="18364" sId="2">
    <nc r="E12">
      <v>19655</v>
    </nc>
  </rcc>
  <rcc rId="18365" sId="2">
    <nc r="E13">
      <v>26040</v>
    </nc>
  </rcc>
  <rcc rId="18366" sId="2">
    <nc r="E14">
      <v>20065</v>
    </nc>
  </rcc>
  <rcc rId="18367" sId="2">
    <nc r="E15">
      <v>38425</v>
    </nc>
  </rcc>
  <rcc rId="18368" sId="2">
    <nc r="E16">
      <v>43165</v>
    </nc>
  </rcc>
  <rcc rId="18369" sId="2">
    <nc r="E17">
      <v>31165</v>
    </nc>
  </rcc>
  <rcc rId="18370" sId="2">
    <nc r="E18">
      <v>14955</v>
    </nc>
  </rcc>
  <rcc rId="18371" sId="2">
    <nc r="E19">
      <v>2095</v>
    </nc>
  </rcc>
  <rcc rId="18372" sId="2">
    <nc r="E20">
      <v>1745</v>
    </nc>
  </rcc>
  <rcc rId="18373" sId="2">
    <nc r="E21">
      <v>25115</v>
    </nc>
  </rcc>
  <rcc rId="18374" sId="2">
    <nc r="E22">
      <v>5935</v>
    </nc>
  </rcc>
  <rcc rId="18375" sId="2">
    <nc r="E24">
      <v>10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85" sId="2" ref="A23:XFD23" action="deleteRow">
    <undo index="0" exp="ref" v="1" dr="F23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23:XFD23" start="0" length="0"/>
    <rcc rId="0" sId="2" dxf="1">
      <nc r="A23" t="inlineStr">
        <is>
          <t>1/ 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23" t="inlineStr">
        <is>
          <t>Габуния Реваз Омарович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s="1" dxf="1">
      <nc r="C23" t="inlineStr">
        <is>
          <t>0281549-05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2" sqref="D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23">
        <v>50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23" t="inlineStr">
        <is>
          <t>Демонтаж</t>
        </is>
      </nc>
      <ndxf>
        <alignment horizontal="left" vertical="center" readingOrder="0"/>
      </ndxf>
    </rcc>
  </rrc>
  <rcc rId="18386" sId="2">
    <nc r="A23" t="inlineStr">
      <is>
        <t>1/ 18</t>
      </is>
    </nc>
  </rcc>
  <rcc rId="18387" sId="2">
    <nc r="E24">
      <v>6540</v>
    </nc>
  </rcc>
  <rcc rId="18388" sId="2">
    <nc r="E25">
      <v>13175</v>
    </nc>
  </rcc>
  <rcc rId="18389" sId="2">
    <nc r="E26">
      <v>11645</v>
    </nc>
  </rcc>
  <rcc rId="18390" sId="2">
    <nc r="E27">
      <v>48520</v>
    </nc>
  </rcc>
  <rcc rId="18391" sId="2">
    <nc r="E28">
      <v>11215</v>
    </nc>
  </rcc>
  <rcc rId="18392" sId="2">
    <nc r="E29">
      <v>52890</v>
    </nc>
  </rcc>
  <rcc rId="18393" sId="2">
    <nc r="E30">
      <v>6785</v>
    </nc>
  </rcc>
  <rcc rId="18394" sId="2">
    <nc r="E31">
      <v>2185</v>
    </nc>
  </rcc>
  <rcc rId="18395" sId="2">
    <nc r="E32">
      <v>24425</v>
    </nc>
  </rcc>
  <rcc rId="18396" sId="2">
    <nc r="E33">
      <v>119650</v>
    </nc>
  </rcc>
  <rcc rId="18397" sId="2">
    <nc r="E34">
      <v>44885</v>
    </nc>
  </rcc>
  <rcc rId="18398" sId="2">
    <nc r="E35">
      <v>55070</v>
    </nc>
  </rcc>
  <rcc rId="18399" sId="2">
    <nc r="E36">
      <v>13020</v>
    </nc>
  </rcc>
  <rcc rId="18400" sId="2">
    <nc r="E38">
      <v>37975</v>
    </nc>
  </rcc>
  <rcc rId="18401" sId="2">
    <nc r="E39">
      <v>29040</v>
    </nc>
  </rcc>
  <rcc rId="18402" sId="2">
    <nc r="E40">
      <v>27780</v>
    </nc>
  </rcc>
  <rcc rId="18403" sId="2">
    <nc r="E41">
      <v>29050</v>
    </nc>
  </rcc>
  <rcc rId="18404" sId="2">
    <nc r="E42">
      <v>30260</v>
    </nc>
  </rcc>
  <rcc rId="18405" sId="2">
    <nc r="E43">
      <v>4880</v>
    </nc>
  </rcc>
  <rcc rId="18406" sId="2">
    <nc r="E44">
      <v>31520</v>
    </nc>
  </rcc>
  <rcc rId="18407" sId="2">
    <nc r="E45">
      <v>20280</v>
    </nc>
  </rcc>
  <rcc rId="18408" sId="2">
    <nc r="E46">
      <v>39485</v>
    </nc>
  </rcc>
  <rcc rId="18409" sId="2">
    <nc r="E47">
      <v>50495</v>
    </nc>
  </rcc>
  <rcc rId="18410" sId="2">
    <nc r="E48">
      <v>41000</v>
    </nc>
  </rcc>
  <rcc rId="18411" sId="2">
    <nc r="E49">
      <v>87270</v>
    </nc>
  </rcc>
  <rcc rId="18412" sId="2">
    <nc r="E50">
      <v>72590</v>
    </nc>
  </rcc>
  <rcc rId="18413" sId="2">
    <nc r="E51">
      <v>8610</v>
    </nc>
  </rcc>
  <rcc rId="18414" sId="2">
    <nc r="E52">
      <v>10580</v>
    </nc>
  </rcc>
  <rcc rId="18415" sId="2">
    <nc r="E53">
      <v>19005</v>
    </nc>
  </rcc>
  <rcc rId="18416" sId="2">
    <nc r="E54">
      <v>10445</v>
    </nc>
  </rcc>
  <rcc rId="18417" sId="2">
    <nc r="E55">
      <v>43990</v>
    </nc>
  </rcc>
  <rcc rId="18418" sId="2">
    <nc r="E56">
      <v>10305</v>
    </nc>
  </rcc>
  <rcc rId="18419" sId="2">
    <nc r="E57">
      <v>83670</v>
    </nc>
  </rcc>
  <rcc rId="18420" sId="2">
    <nc r="E58">
      <v>22085</v>
    </nc>
  </rcc>
  <rcc rId="18421" sId="2">
    <nc r="E59">
      <v>21580</v>
    </nc>
  </rcc>
  <rcc rId="18422" sId="2">
    <nc r="E60">
      <v>12295</v>
    </nc>
  </rcc>
  <rcc rId="18423" sId="2">
    <nc r="E61">
      <v>69100</v>
    </nc>
  </rcc>
  <rcc rId="18424" sId="2">
    <nc r="E62">
      <v>12615</v>
    </nc>
  </rcc>
  <rcc rId="18425" sId="2">
    <nc r="E63">
      <v>2095</v>
    </nc>
  </rcc>
  <rcc rId="18426" sId="2">
    <nc r="E64">
      <v>19665</v>
    </nc>
  </rcc>
  <rcc rId="18427" sId="2">
    <nc r="E65">
      <v>61775</v>
    </nc>
  </rcc>
  <rcc rId="18428" sId="2">
    <nc r="E66">
      <v>28805</v>
    </nc>
  </rcc>
  <rcc rId="18429" sId="2">
    <nc r="E67">
      <v>7154</v>
    </nc>
  </rcc>
  <rcc rId="18430" sId="2">
    <nc r="E68">
      <v>25365</v>
    </nc>
  </rcc>
  <rcc rId="18431" sId="2">
    <nc r="E69">
      <v>53190</v>
    </nc>
  </rcc>
  <rcc rId="18432" sId="2">
    <nc r="E70">
      <v>83890</v>
    </nc>
  </rcc>
  <rcc rId="18433" sId="2">
    <nc r="E71">
      <v>35325</v>
    </nc>
  </rcc>
  <rcc rId="18434" sId="2">
    <nc r="E72">
      <v>4075</v>
    </nc>
  </rcc>
  <rcc rId="18435" sId="2">
    <nc r="E73">
      <v>52430</v>
    </nc>
  </rcc>
  <rcc rId="18436" sId="2">
    <nc r="E74">
      <v>9095</v>
    </nc>
  </rcc>
  <rcc rId="18437" sId="2">
    <nc r="E75">
      <v>270</v>
    </nc>
  </rcc>
  <rcc rId="18438" sId="2">
    <nc r="E76">
      <v>24975</v>
    </nc>
  </rcc>
  <rcc rId="18439" sId="2">
    <nc r="E77">
      <v>15855</v>
    </nc>
  </rcc>
  <rcc rId="18440" sId="2">
    <nc r="E78">
      <v>34495</v>
    </nc>
  </rcc>
  <rcc rId="18441" sId="2">
    <nc r="E79">
      <v>6930</v>
    </nc>
  </rcc>
  <rcc rId="18442" sId="2">
    <nc r="E80">
      <v>27630</v>
    </nc>
  </rcc>
  <rcc rId="18443" sId="2">
    <nc r="E81">
      <v>9085</v>
    </nc>
  </rcc>
  <rcc rId="18444" sId="2">
    <nc r="E83">
      <v>7055</v>
    </nc>
  </rcc>
  <rcc rId="18445" sId="2">
    <nc r="E84">
      <v>11235</v>
    </nc>
  </rcc>
  <rcc rId="18446" sId="2">
    <nc r="E85">
      <v>8455</v>
    </nc>
  </rcc>
  <rcc rId="18447" sId="2">
    <nc r="E86">
      <v>33805</v>
    </nc>
  </rcc>
  <rcc rId="18448" sId="2">
    <nc r="E87">
      <v>34765</v>
    </nc>
  </rcc>
  <rcc rId="18449" sId="2">
    <nc r="E88">
      <v>18255</v>
    </nc>
  </rcc>
  <rcc rId="18450" sId="2">
    <nc r="E89">
      <v>66555</v>
    </nc>
  </rcc>
  <rcc rId="18451" sId="2">
    <nc r="E90">
      <v>58765</v>
    </nc>
  </rcc>
  <rcc rId="18452" sId="2">
    <nc r="E91">
      <v>11945</v>
    </nc>
  </rcc>
  <rcc rId="18453" sId="2">
    <nc r="E92">
      <v>11585</v>
    </nc>
  </rcc>
  <rcc rId="18454" sId="2">
    <nc r="E93">
      <v>655</v>
    </nc>
  </rcc>
  <rcc rId="18455" sId="2">
    <nc r="E94">
      <v>34790</v>
    </nc>
  </rcc>
  <rcc rId="18456" sId="2">
    <nc r="E95">
      <v>12955</v>
    </nc>
  </rcc>
  <rcc rId="18457" sId="2">
    <nc r="E96">
      <v>40300</v>
    </nc>
  </rcc>
  <rcc rId="18458" sId="2">
    <oc r="G96" t="inlineStr">
      <is>
        <t>не живут</t>
      </is>
    </oc>
    <nc r="G96"/>
  </rcc>
  <rcc rId="18459" sId="2">
    <oc r="J96" t="inlineStr">
      <is>
        <t>выкл.</t>
      </is>
    </oc>
    <nc r="J96"/>
  </rcc>
  <rcc rId="18460" sId="2">
    <nc r="E97">
      <v>24000</v>
    </nc>
  </rcc>
  <rcc rId="18461" sId="2">
    <nc r="E98">
      <v>8750</v>
    </nc>
  </rcc>
  <rcc rId="18462" sId="2">
    <nc r="E99">
      <v>11960</v>
    </nc>
  </rcc>
  <rcc rId="18463" sId="2">
    <nc r="E100">
      <v>4035</v>
    </nc>
  </rcc>
  <rcc rId="18464" sId="2">
    <nc r="E101">
      <v>12335</v>
    </nc>
  </rcc>
  <rcc rId="18465" sId="2">
    <nc r="E102">
      <v>50635</v>
    </nc>
  </rcc>
  <rcc rId="18466" sId="2">
    <nc r="E103">
      <v>6035</v>
    </nc>
  </rcc>
  <rcc rId="18467" sId="2">
    <nc r="E104">
      <v>20870</v>
    </nc>
  </rcc>
  <rcc rId="18468" sId="2">
    <nc r="E105">
      <v>20315</v>
    </nc>
  </rcc>
  <rcc rId="18469" sId="2">
    <nc r="E106">
      <v>87295</v>
    </nc>
  </rcc>
  <rcc rId="18470" sId="2">
    <nc r="E107">
      <v>11055</v>
    </nc>
  </rcc>
  <rcc rId="18471" sId="2">
    <nc r="E108">
      <v>28435</v>
    </nc>
  </rcc>
  <rcc rId="18472" sId="2">
    <nc r="E109">
      <v>18395</v>
    </nc>
  </rcc>
  <rcc rId="18473" sId="2">
    <nc r="E110">
      <v>8605</v>
    </nc>
  </rcc>
  <rcc rId="18474" sId="2">
    <nc r="E111">
      <v>23020</v>
    </nc>
  </rcc>
  <rcc rId="18475" sId="2">
    <nc r="E112">
      <v>16710</v>
    </nc>
  </rcc>
  <rcc rId="18476" sId="2">
    <nc r="E113">
      <v>55070</v>
    </nc>
  </rcc>
  <rcc rId="18477" sId="2">
    <nc r="E114">
      <v>14650</v>
    </nc>
  </rcc>
  <rcc rId="18478" sId="2">
    <nc r="E115">
      <v>47320</v>
    </nc>
  </rcc>
  <rcc rId="18479" sId="2">
    <nc r="E116">
      <v>19735</v>
    </nc>
  </rcc>
  <rcc rId="18480" sId="2">
    <nc r="E117">
      <v>7470</v>
    </nc>
  </rcc>
  <rcc rId="18481" sId="2">
    <oc r="G118">
      <f>#REF!+F82</f>
    </oc>
    <nc r="G118">
      <f>F82</f>
    </nc>
  </rcc>
  <rcc rId="18482" sId="2">
    <oc r="F118">
      <f>SUM(F6:F117)</f>
    </oc>
    <nc r="F118">
      <f>SUM(F6:F117)</f>
    </nc>
  </rcc>
  <rcc rId="18483" sId="2">
    <nc r="E37">
      <v>33825</v>
    </nc>
  </rcc>
  <rcc rId="18484" sId="3">
    <nc r="E7">
      <v>12170</v>
    </nc>
  </rcc>
  <rcc rId="18485" sId="3">
    <nc r="E8">
      <v>320</v>
    </nc>
  </rcc>
  <rcc rId="18486" sId="3">
    <nc r="E9">
      <v>14365</v>
    </nc>
  </rcc>
  <rcc rId="18487" sId="3">
    <nc r="E10">
      <v>12485</v>
    </nc>
  </rcc>
  <rcc rId="18488" sId="3">
    <nc r="E11">
      <v>840</v>
    </nc>
  </rcc>
  <rcc rId="18489" sId="3">
    <nc r="E12">
      <v>27670</v>
    </nc>
  </rcc>
  <rcc rId="18490" sId="3">
    <nc r="E13">
      <v>8890</v>
    </nc>
  </rcc>
  <rcc rId="18491" sId="3">
    <nc r="E14">
      <v>16745</v>
    </nc>
  </rcc>
  <rcc rId="18492" sId="3">
    <nc r="E15">
      <v>1780</v>
    </nc>
  </rcc>
  <rcc rId="18493" sId="3">
    <nc r="E16">
      <v>76490</v>
    </nc>
  </rcc>
  <rcc rId="18494" sId="3">
    <nc r="E17">
      <v>35890</v>
    </nc>
  </rcc>
  <rcc rId="18495" sId="3">
    <nc r="E18">
      <v>13970</v>
    </nc>
  </rcc>
  <rcc rId="18496" sId="3">
    <nc r="E19">
      <v>147750</v>
    </nc>
  </rcc>
  <rcc rId="18497" sId="3">
    <nc r="E20">
      <v>5875</v>
    </nc>
  </rcc>
  <rcc rId="18498" sId="3">
    <nc r="E21">
      <v>11336</v>
    </nc>
  </rcc>
  <rcc rId="18499" sId="3">
    <nc r="E22">
      <v>12245</v>
    </nc>
  </rcc>
  <rcc rId="18500" sId="3">
    <nc r="E23">
      <v>37440</v>
    </nc>
  </rcc>
  <rcc rId="18501" sId="3">
    <nc r="E24">
      <v>51335</v>
    </nc>
  </rcc>
  <rcc rId="18502" sId="3">
    <nc r="E25">
      <v>11425</v>
    </nc>
  </rcc>
  <rcc rId="18503" sId="3">
    <nc r="E26">
      <v>15</v>
    </nc>
  </rcc>
  <rcc rId="18504" sId="3">
    <nc r="E27">
      <v>21100</v>
    </nc>
  </rcc>
  <rcc rId="18505" sId="3">
    <nc r="E28">
      <v>29625</v>
    </nc>
  </rcc>
  <rcc rId="18506" sId="3">
    <nc r="E29">
      <v>30575</v>
    </nc>
  </rcc>
  <rcc rId="18507" sId="3">
    <nc r="E30">
      <v>27820</v>
    </nc>
  </rcc>
  <rcc rId="18508" sId="3">
    <nc r="E31">
      <v>59950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9" sId="4">
    <nc r="E7">
      <v>7935</v>
    </nc>
  </rcc>
  <rcc rId="18510" sId="4">
    <nc r="E8">
      <v>49535</v>
    </nc>
  </rcc>
  <rcc rId="18511" sId="4">
    <nc r="E9">
      <v>3950</v>
    </nc>
  </rcc>
  <rcc rId="18512" sId="4">
    <nc r="E10">
      <v>19905</v>
    </nc>
  </rcc>
  <rcc rId="18513" sId="4">
    <nc r="E11">
      <v>12595</v>
    </nc>
  </rcc>
  <rcc rId="18514" sId="4">
    <nc r="E12">
      <v>44765</v>
    </nc>
  </rcc>
  <rcc rId="18515" sId="4">
    <nc r="E13">
      <v>16565</v>
    </nc>
  </rcc>
  <rcc rId="18516" sId="4">
    <nc r="E14">
      <v>9180</v>
    </nc>
  </rcc>
  <rcc rId="18517" sId="4">
    <nc r="E15">
      <v>24795</v>
    </nc>
  </rcc>
  <rcc rId="18518" sId="4">
    <nc r="E16">
      <v>22290</v>
    </nc>
  </rcc>
  <rcc rId="18519" sId="4">
    <nc r="E17">
      <v>28390</v>
    </nc>
  </rcc>
  <rcc rId="18520" sId="4">
    <nc r="E18">
      <v>30140</v>
    </nc>
  </rcc>
  <rcc rId="18521" sId="4">
    <nc r="E19">
      <v>50860</v>
    </nc>
  </rcc>
  <rcc rId="18522" sId="4">
    <nc r="E20">
      <v>3455</v>
    </nc>
  </rcc>
  <rcc rId="18523" sId="4">
    <nc r="E21">
      <v>6895</v>
    </nc>
  </rcc>
  <rcc rId="18524" sId="4">
    <nc r="E22">
      <v>20110</v>
    </nc>
  </rcc>
  <rcc rId="18525" sId="4">
    <nc r="E23">
      <v>48845</v>
    </nc>
  </rcc>
  <rcc rId="18526" sId="4">
    <nc r="E24">
      <v>27340</v>
    </nc>
  </rcc>
  <rcc rId="18527" sId="4">
    <nc r="E25">
      <v>32820</v>
    </nc>
  </rcc>
  <rcc rId="18528" sId="4">
    <nc r="E26">
      <v>15085</v>
    </nc>
  </rcc>
  <rcc rId="18529" sId="4">
    <nc r="E27">
      <v>13185</v>
    </nc>
  </rcc>
  <rcc rId="18530" sId="4">
    <nc r="E28">
      <v>56275</v>
    </nc>
  </rcc>
  <rcc rId="18531" sId="4">
    <nc r="E29">
      <v>32230</v>
    </nc>
  </rcc>
  <rcc rId="18532" sId="4">
    <nc r="E30">
      <v>50830</v>
    </nc>
  </rcc>
  <rcc rId="18533" sId="4">
    <nc r="E31">
      <v>20285</v>
    </nc>
  </rcc>
  <rcc rId="18534" sId="4">
    <nc r="E32">
      <v>27160</v>
    </nc>
  </rcc>
  <rcc rId="18535" sId="4">
    <nc r="E33">
      <v>37295</v>
    </nc>
  </rcc>
  <rcc rId="18536" sId="4">
    <nc r="E34">
      <v>16730</v>
    </nc>
  </rcc>
  <rcc rId="18537" sId="4">
    <nc r="E35">
      <v>11460</v>
    </nc>
  </rcc>
  <rcc rId="18538" sId="4">
    <nc r="E36">
      <v>44215</v>
    </nc>
  </rcc>
  <rcc rId="18539" sId="4">
    <nc r="E37">
      <v>37170</v>
    </nc>
  </rcc>
  <rcc rId="18540" sId="4">
    <nc r="E38">
      <v>10540</v>
    </nc>
  </rcc>
  <rcc rId="18541" sId="4">
    <nc r="E39">
      <v>41740</v>
    </nc>
  </rcc>
  <rcc rId="18542" sId="4">
    <nc r="E40">
      <v>36445</v>
    </nc>
  </rcc>
  <rcc rId="18543" sId="4">
    <nc r="E41">
      <v>4235</v>
    </nc>
  </rcc>
  <rcc rId="18544" sId="4">
    <nc r="E42">
      <v>95940</v>
    </nc>
  </rcc>
  <rcc rId="18545" sId="4">
    <nc r="E43">
      <v>6810</v>
    </nc>
  </rcc>
  <rcc rId="18546" sId="4">
    <nc r="E44">
      <v>730</v>
    </nc>
  </rcc>
  <rcc rId="18547" sId="4">
    <nc r="E45">
      <v>85405</v>
    </nc>
  </rcc>
  <rcc rId="18548" sId="4">
    <nc r="E46">
      <v>7790</v>
    </nc>
  </rcc>
  <rcc rId="18549" sId="4">
    <nc r="E47">
      <v>10340</v>
    </nc>
  </rcc>
  <rcc rId="18550" sId="4">
    <nc r="E48">
      <v>53670</v>
    </nc>
  </rcc>
  <rcc rId="18551" sId="4">
    <nc r="E49">
      <v>13375</v>
    </nc>
  </rcc>
  <rcc rId="18552" sId="4">
    <nc r="E50">
      <v>30400</v>
    </nc>
  </rcc>
  <rcc rId="18553" sId="4">
    <nc r="E51">
      <v>13780</v>
    </nc>
  </rcc>
  <rcc rId="18554" sId="4">
    <nc r="E52">
      <v>9085</v>
    </nc>
  </rcc>
  <rcc rId="18555" sId="4">
    <nc r="E53">
      <v>18645</v>
    </nc>
  </rcc>
  <rcc rId="18556" sId="4">
    <nc r="E54">
      <v>5505</v>
    </nc>
  </rcc>
  <rcc rId="18557" sId="4">
    <nc r="E55">
      <v>51200</v>
    </nc>
  </rcc>
  <rcc rId="18558" sId="4">
    <nc r="E56">
      <v>44505</v>
    </nc>
  </rcc>
  <rcc rId="18559" sId="4">
    <nc r="E57">
      <v>5100</v>
    </nc>
  </rcc>
  <rcc rId="18560" sId="4">
    <nc r="E58">
      <v>27130</v>
    </nc>
  </rcc>
  <rcc rId="18561" sId="4">
    <nc r="E59">
      <v>11580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27D8568-1A84-4564-90FF-8C16AFA396D0}" name="Ольга" id="-642878304" dateTime="2022-10-26T08:16:5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view="pageBreakPreview" topLeftCell="A49" zoomScale="120" zoomScaleSheetLayoutView="120" workbookViewId="0">
      <selection activeCell="E8" sqref="E8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24" t="s">
        <v>1016</v>
      </c>
      <c r="B1" s="724"/>
      <c r="C1" s="724"/>
      <c r="D1" s="724"/>
      <c r="E1" s="724"/>
      <c r="F1" s="724"/>
      <c r="G1" s="724"/>
    </row>
    <row r="2" spans="1:8" ht="15" x14ac:dyDescent="0.2">
      <c r="A2" s="725" t="s">
        <v>2000</v>
      </c>
      <c r="B2" s="725"/>
      <c r="C2" s="725"/>
      <c r="D2" s="725"/>
      <c r="E2" s="725"/>
      <c r="F2" s="725"/>
      <c r="G2" s="725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29" t="s">
        <v>0</v>
      </c>
      <c r="B4" s="730" t="s">
        <v>1</v>
      </c>
      <c r="C4" s="730" t="s">
        <v>2</v>
      </c>
      <c r="D4" s="730"/>
      <c r="E4" s="726" t="s">
        <v>3</v>
      </c>
      <c r="F4" s="726" t="s">
        <v>4</v>
      </c>
      <c r="G4" s="730" t="s">
        <v>5</v>
      </c>
    </row>
    <row r="5" spans="1:8" ht="13.5" thickBot="1" x14ac:dyDescent="0.25">
      <c r="A5" s="727"/>
      <c r="B5" s="730"/>
      <c r="C5" s="730"/>
      <c r="D5" s="730"/>
      <c r="E5" s="727"/>
      <c r="F5" s="727"/>
      <c r="G5" s="730"/>
    </row>
    <row r="6" spans="1:8" ht="13.5" thickBot="1" x14ac:dyDescent="0.25">
      <c r="A6" s="728"/>
      <c r="B6" s="730"/>
      <c r="C6" s="5" t="s">
        <v>6</v>
      </c>
      <c r="D6" s="6" t="s">
        <v>7</v>
      </c>
      <c r="E6" s="728"/>
      <c r="F6" s="728"/>
      <c r="G6" s="730"/>
    </row>
    <row r="7" spans="1:8" ht="18" customHeight="1" thickBot="1" x14ac:dyDescent="0.25">
      <c r="A7" s="731" t="s">
        <v>1552</v>
      </c>
      <c r="B7" s="732"/>
      <c r="C7" s="732"/>
      <c r="D7" s="733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6579</v>
      </c>
      <c r="D8" s="21">
        <v>6639</v>
      </c>
      <c r="E8" s="155">
        <f>D8-C8</f>
        <v>60</v>
      </c>
      <c r="F8" s="21">
        <v>15</v>
      </c>
      <c r="G8" s="22">
        <f>E8*F8</f>
        <v>900</v>
      </c>
      <c r="H8" s="8"/>
    </row>
    <row r="9" spans="1:8" ht="64.5" thickBot="1" x14ac:dyDescent="0.25">
      <c r="A9" s="9" t="s">
        <v>9</v>
      </c>
      <c r="B9" s="21">
        <v>29993299</v>
      </c>
      <c r="C9" s="22">
        <v>2701</v>
      </c>
      <c r="D9" s="22">
        <v>2733</v>
      </c>
      <c r="E9" s="155">
        <f>D9-C9</f>
        <v>32</v>
      </c>
      <c r="F9" s="22">
        <v>60</v>
      </c>
      <c r="G9" s="22">
        <f>E9*F9</f>
        <v>1920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13201</v>
      </c>
      <c r="D10" s="21">
        <v>13372</v>
      </c>
      <c r="E10" s="155">
        <f>D10-C10</f>
        <v>171</v>
      </c>
      <c r="F10" s="21">
        <v>40</v>
      </c>
      <c r="G10" s="22">
        <f>E10*F10</f>
        <v>6840</v>
      </c>
    </row>
    <row r="11" spans="1:8" ht="15" customHeight="1" thickBot="1" x14ac:dyDescent="0.25">
      <c r="A11" s="11" t="s">
        <v>11</v>
      </c>
      <c r="B11" s="25">
        <v>29993506</v>
      </c>
      <c r="C11" s="21">
        <v>17227</v>
      </c>
      <c r="D11" s="21">
        <v>17486</v>
      </c>
      <c r="E11" s="155">
        <f>D11-C11</f>
        <v>259</v>
      </c>
      <c r="F11" s="21">
        <v>60</v>
      </c>
      <c r="G11" s="22">
        <f>E11*F11</f>
        <v>15540</v>
      </c>
    </row>
    <row r="12" spans="1:8" ht="15" customHeight="1" thickBot="1" x14ac:dyDescent="0.25">
      <c r="A12" s="9" t="s">
        <v>1436</v>
      </c>
      <c r="B12" s="22">
        <v>29993527</v>
      </c>
      <c r="C12" s="21">
        <v>7055</v>
      </c>
      <c r="D12" s="21">
        <v>7142</v>
      </c>
      <c r="E12" s="155">
        <f>D12-C12</f>
        <v>87</v>
      </c>
      <c r="F12" s="21">
        <v>20</v>
      </c>
      <c r="G12" s="22">
        <f>E12*F12</f>
        <v>1740</v>
      </c>
    </row>
    <row r="13" spans="1:8" ht="18" customHeight="1" thickBot="1" x14ac:dyDescent="0.25">
      <c r="A13" s="510" t="s">
        <v>1553</v>
      </c>
      <c r="B13" s="511"/>
      <c r="C13" s="180"/>
      <c r="D13" s="180"/>
      <c r="E13" s="155"/>
      <c r="F13" s="188"/>
      <c r="G13" s="12">
        <f>SUM(G8:G12)</f>
        <v>26940</v>
      </c>
    </row>
    <row r="14" spans="1:8" ht="42.75" customHeight="1" thickBot="1" x14ac:dyDescent="0.25">
      <c r="A14" s="7" t="s">
        <v>8</v>
      </c>
      <c r="B14" s="21">
        <v>29993434</v>
      </c>
      <c r="C14" s="20">
        <v>6475</v>
      </c>
      <c r="D14" s="20">
        <v>6534</v>
      </c>
      <c r="E14" s="155">
        <f t="shared" ref="E14:E18" si="0">D14-C14</f>
        <v>59</v>
      </c>
      <c r="F14" s="21">
        <v>10</v>
      </c>
      <c r="G14" s="22">
        <f t="shared" ref="G14:G18" si="1">E14*F14</f>
        <v>590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4661</v>
      </c>
      <c r="D15" s="21">
        <v>4708</v>
      </c>
      <c r="E15" s="155">
        <f t="shared" si="0"/>
        <v>47</v>
      </c>
      <c r="F15" s="21">
        <v>15</v>
      </c>
      <c r="G15" s="22">
        <f t="shared" si="1"/>
        <v>705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3764</v>
      </c>
      <c r="D16" s="21">
        <v>3833</v>
      </c>
      <c r="E16" s="155">
        <f t="shared" si="0"/>
        <v>69</v>
      </c>
      <c r="F16" s="21">
        <v>40</v>
      </c>
      <c r="G16" s="22">
        <f t="shared" si="1"/>
        <v>2760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6800</v>
      </c>
      <c r="D17" s="21">
        <v>6902</v>
      </c>
      <c r="E17" s="155">
        <f t="shared" si="0"/>
        <v>102</v>
      </c>
      <c r="F17" s="21">
        <v>30</v>
      </c>
      <c r="G17" s="22">
        <f t="shared" si="1"/>
        <v>3060</v>
      </c>
      <c r="H17" s="10"/>
    </row>
    <row r="18" spans="1:8" ht="31.5" customHeight="1" thickBot="1" x14ac:dyDescent="0.25">
      <c r="A18" s="14" t="s">
        <v>1380</v>
      </c>
      <c r="B18" s="22">
        <v>29993504</v>
      </c>
      <c r="C18" s="21">
        <v>5792</v>
      </c>
      <c r="D18" s="21">
        <v>5815</v>
      </c>
      <c r="E18" s="155">
        <f t="shared" si="0"/>
        <v>23</v>
      </c>
      <c r="F18" s="21">
        <v>20</v>
      </c>
      <c r="G18" s="22">
        <f t="shared" si="1"/>
        <v>460</v>
      </c>
      <c r="H18" s="10"/>
    </row>
    <row r="19" spans="1:8" ht="18" customHeight="1" thickBot="1" x14ac:dyDescent="0.25">
      <c r="A19" s="742" t="s">
        <v>1554</v>
      </c>
      <c r="B19" s="743"/>
      <c r="C19" s="743"/>
      <c r="D19" s="746"/>
      <c r="E19" s="155"/>
      <c r="G19" s="16">
        <f>SUM(G14:G18)</f>
        <v>7575</v>
      </c>
    </row>
    <row r="20" spans="1:8" ht="39" customHeight="1" thickBot="1" x14ac:dyDescent="0.25">
      <c r="A20" s="7" t="s">
        <v>8</v>
      </c>
      <c r="B20" s="21">
        <v>29993452</v>
      </c>
      <c r="C20" s="21">
        <v>10937</v>
      </c>
      <c r="D20" s="21">
        <v>11044</v>
      </c>
      <c r="E20" s="155">
        <f t="shared" ref="E20:E24" si="2">D20-C20</f>
        <v>107</v>
      </c>
      <c r="F20" s="21">
        <v>10</v>
      </c>
      <c r="G20" s="22">
        <f t="shared" ref="G20:G24" si="3">E20*F20</f>
        <v>1070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3061</v>
      </c>
      <c r="D21" s="21">
        <v>3092</v>
      </c>
      <c r="E21" s="155">
        <f t="shared" si="2"/>
        <v>31</v>
      </c>
      <c r="F21" s="22">
        <v>15</v>
      </c>
      <c r="G21" s="22">
        <f t="shared" si="3"/>
        <v>465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9349</v>
      </c>
      <c r="D22" s="20">
        <v>9497</v>
      </c>
      <c r="E22" s="155">
        <f t="shared" si="2"/>
        <v>148</v>
      </c>
      <c r="F22" s="21">
        <v>40</v>
      </c>
      <c r="G22" s="22">
        <f t="shared" si="3"/>
        <v>5920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11435</v>
      </c>
      <c r="D23" s="22">
        <v>11606</v>
      </c>
      <c r="E23" s="155">
        <f t="shared" si="2"/>
        <v>171</v>
      </c>
      <c r="F23" s="21">
        <v>30</v>
      </c>
      <c r="G23" s="22">
        <f t="shared" si="3"/>
        <v>5130</v>
      </c>
      <c r="H23" s="10"/>
    </row>
    <row r="24" spans="1:8" ht="30.75" customHeight="1" thickBot="1" x14ac:dyDescent="0.25">
      <c r="A24" s="14" t="s">
        <v>1379</v>
      </c>
      <c r="B24" s="22">
        <v>29993524</v>
      </c>
      <c r="C24" s="22">
        <v>12434</v>
      </c>
      <c r="D24" s="22">
        <v>12571</v>
      </c>
      <c r="E24" s="155">
        <f t="shared" si="2"/>
        <v>137</v>
      </c>
      <c r="F24" s="21">
        <v>20</v>
      </c>
      <c r="G24" s="22">
        <f t="shared" si="3"/>
        <v>2740</v>
      </c>
      <c r="H24" s="10"/>
    </row>
    <row r="25" spans="1:8" ht="13.5" thickBot="1" x14ac:dyDescent="0.25">
      <c r="A25" s="740"/>
      <c r="B25" s="740"/>
      <c r="C25" s="740"/>
      <c r="D25" s="740"/>
      <c r="E25" s="740"/>
      <c r="F25" s="5" t="s">
        <v>16</v>
      </c>
      <c r="G25" s="16">
        <f>SUM(G20:G24)</f>
        <v>15325</v>
      </c>
    </row>
    <row r="26" spans="1:8" ht="13.5" thickBot="1" x14ac:dyDescent="0.25">
      <c r="C26" s="17"/>
      <c r="D26" s="17"/>
      <c r="F26" s="5" t="s">
        <v>17</v>
      </c>
      <c r="G26" s="349">
        <f>G25+G19+G13</f>
        <v>49840</v>
      </c>
      <c r="H26" s="10"/>
    </row>
    <row r="27" spans="1:8" x14ac:dyDescent="0.2">
      <c r="C27" s="17"/>
      <c r="D27" s="17"/>
      <c r="G27" s="135"/>
      <c r="H27" s="10"/>
    </row>
    <row r="29" spans="1:8" ht="19.5" customHeight="1" x14ac:dyDescent="0.2">
      <c r="A29" s="705"/>
      <c r="B29" s="706"/>
      <c r="C29" s="688"/>
      <c r="D29" s="688"/>
      <c r="E29" s="109"/>
      <c r="F29" s="109"/>
      <c r="G29" s="109"/>
      <c r="H29" s="10"/>
    </row>
    <row r="30" spans="1:8" ht="18.75" customHeight="1" x14ac:dyDescent="0.2">
      <c r="A30" s="115"/>
      <c r="B30" s="109"/>
      <c r="C30" s="688"/>
      <c r="D30" s="688"/>
      <c r="E30" s="109"/>
      <c r="F30" s="109"/>
      <c r="G30" s="109"/>
      <c r="H30" s="10"/>
    </row>
    <row r="31" spans="1:8" x14ac:dyDescent="0.2">
      <c r="G31" s="707"/>
    </row>
    <row r="32" spans="1:8" x14ac:dyDescent="0.2">
      <c r="G32" s="18"/>
    </row>
    <row r="33" spans="1:8" x14ac:dyDescent="0.2">
      <c r="G33" s="18"/>
    </row>
    <row r="34" spans="1:8" x14ac:dyDescent="0.2">
      <c r="A34" s="741"/>
      <c r="B34" s="741"/>
      <c r="C34" s="741"/>
      <c r="D34" s="741"/>
      <c r="E34" s="741"/>
      <c r="F34" s="749"/>
      <c r="G34" s="749"/>
    </row>
    <row r="35" spans="1:8" ht="13.5" thickBot="1" x14ac:dyDescent="0.25">
      <c r="A35" s="1"/>
      <c r="B35" s="2"/>
      <c r="G35" s="2"/>
    </row>
    <row r="36" spans="1:8" ht="12.75" customHeight="1" x14ac:dyDescent="0.2">
      <c r="A36" s="729" t="s">
        <v>0</v>
      </c>
      <c r="B36" s="726" t="s">
        <v>1</v>
      </c>
      <c r="C36" s="736" t="s">
        <v>2</v>
      </c>
      <c r="D36" s="737"/>
      <c r="E36" s="726" t="s">
        <v>3</v>
      </c>
      <c r="F36" s="726" t="s">
        <v>4</v>
      </c>
      <c r="G36" s="726" t="s">
        <v>5</v>
      </c>
    </row>
    <row r="37" spans="1:8" ht="13.5" thickBot="1" x14ac:dyDescent="0.25">
      <c r="A37" s="734"/>
      <c r="B37" s="727"/>
      <c r="C37" s="738"/>
      <c r="D37" s="739"/>
      <c r="E37" s="727"/>
      <c r="F37" s="727"/>
      <c r="G37" s="727"/>
    </row>
    <row r="38" spans="1:8" ht="13.5" thickBot="1" x14ac:dyDescent="0.25">
      <c r="A38" s="735"/>
      <c r="B38" s="728"/>
      <c r="C38" s="5" t="s">
        <v>6</v>
      </c>
      <c r="D38" s="6" t="s">
        <v>7</v>
      </c>
      <c r="E38" s="728"/>
      <c r="F38" s="728"/>
      <c r="G38" s="728"/>
    </row>
    <row r="39" spans="1:8" ht="25.5" customHeight="1" thickBot="1" x14ac:dyDescent="0.25">
      <c r="A39" s="744"/>
      <c r="B39" s="745"/>
      <c r="C39" s="745"/>
      <c r="D39" s="745"/>
      <c r="E39" s="143"/>
      <c r="G39" s="19"/>
    </row>
    <row r="40" spans="1:8" ht="15" customHeight="1" thickBot="1" x14ac:dyDescent="0.25">
      <c r="A40" s="14" t="s">
        <v>18</v>
      </c>
      <c r="B40" s="14" t="s">
        <v>1453</v>
      </c>
      <c r="C40" s="20">
        <v>3716</v>
      </c>
      <c r="D40" s="20">
        <v>3768</v>
      </c>
      <c r="E40" s="21">
        <f>D40-C40</f>
        <v>52</v>
      </c>
      <c r="F40" s="14">
        <v>30</v>
      </c>
      <c r="G40" s="150">
        <f>E40*F40</f>
        <v>1560</v>
      </c>
      <c r="H40" s="10"/>
    </row>
    <row r="41" spans="1:8" ht="15" customHeight="1" thickBot="1" x14ac:dyDescent="0.25">
      <c r="A41" s="23" t="s">
        <v>19</v>
      </c>
      <c r="B41" s="21">
        <v>29993194</v>
      </c>
      <c r="C41" s="21">
        <v>3480</v>
      </c>
      <c r="D41" s="21">
        <v>3520</v>
      </c>
      <c r="E41" s="21">
        <f>D41-C41</f>
        <v>40</v>
      </c>
      <c r="F41" s="21">
        <v>30</v>
      </c>
      <c r="G41" s="22">
        <f>E41*F41</f>
        <v>1200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4" t="s">
        <v>20</v>
      </c>
      <c r="B43" s="26" t="s">
        <v>1454</v>
      </c>
      <c r="C43" s="25">
        <v>16953</v>
      </c>
      <c r="D43" s="25">
        <v>17551</v>
      </c>
      <c r="E43" s="21">
        <f>D43-C43</f>
        <v>598</v>
      </c>
      <c r="F43" s="21">
        <v>30</v>
      </c>
      <c r="G43" s="22">
        <f>E43*F43</f>
        <v>17940</v>
      </c>
      <c r="H43" s="10"/>
    </row>
    <row r="44" spans="1:8" ht="15" customHeight="1" thickBot="1" x14ac:dyDescent="0.25">
      <c r="A44" s="23" t="s">
        <v>21</v>
      </c>
      <c r="B44" s="14" t="s">
        <v>1455</v>
      </c>
      <c r="C44" s="159">
        <v>12273</v>
      </c>
      <c r="D44" s="159">
        <v>12331</v>
      </c>
      <c r="E44" s="21">
        <f>D44-C44</f>
        <v>58</v>
      </c>
      <c r="F44" s="21">
        <v>30</v>
      </c>
      <c r="G44" s="22">
        <f>E44*F44</f>
        <v>1740</v>
      </c>
      <c r="H44" s="10"/>
    </row>
    <row r="45" spans="1:8" ht="16.5" customHeight="1" thickBot="1" x14ac:dyDescent="0.25">
      <c r="A45" s="742" t="s">
        <v>22</v>
      </c>
      <c r="B45" s="743"/>
      <c r="C45" s="187"/>
      <c r="D45" s="187"/>
      <c r="E45" s="149"/>
      <c r="F45" s="5" t="s">
        <v>16</v>
      </c>
      <c r="G45" s="540">
        <f>SUM(G40:G44)</f>
        <v>22440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14299</v>
      </c>
      <c r="D46" s="22">
        <v>14418</v>
      </c>
      <c r="E46" s="22">
        <f t="shared" ref="E46:E50" si="4">D46-C46</f>
        <v>119</v>
      </c>
      <c r="F46" s="21">
        <v>15</v>
      </c>
      <c r="G46" s="22">
        <f t="shared" ref="G46:G50" si="5">E46*F46</f>
        <v>1785</v>
      </c>
      <c r="H46" s="10"/>
    </row>
    <row r="47" spans="1:8" ht="49.5" customHeight="1" thickBot="1" x14ac:dyDescent="0.25">
      <c r="A47" s="14" t="s">
        <v>13</v>
      </c>
      <c r="B47" s="21">
        <v>29993517</v>
      </c>
      <c r="C47" s="21">
        <v>2324</v>
      </c>
      <c r="D47" s="21">
        <v>2350</v>
      </c>
      <c r="E47" s="22">
        <f t="shared" si="4"/>
        <v>26</v>
      </c>
      <c r="F47" s="21">
        <v>60</v>
      </c>
      <c r="G47" s="22">
        <f t="shared" si="5"/>
        <v>1560</v>
      </c>
      <c r="H47" s="10"/>
    </row>
    <row r="48" spans="1:8" ht="15" customHeight="1" thickBot="1" x14ac:dyDescent="0.25">
      <c r="A48" s="14" t="s">
        <v>14</v>
      </c>
      <c r="B48" s="21">
        <v>29116365</v>
      </c>
      <c r="C48" s="20">
        <v>25575</v>
      </c>
      <c r="D48" s="20">
        <v>25932</v>
      </c>
      <c r="E48" s="22">
        <f t="shared" si="4"/>
        <v>357</v>
      </c>
      <c r="F48" s="21">
        <v>60</v>
      </c>
      <c r="G48" s="22">
        <f t="shared" si="5"/>
        <v>21420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21253</v>
      </c>
      <c r="D49" s="22">
        <v>21527</v>
      </c>
      <c r="E49" s="22">
        <f t="shared" si="4"/>
        <v>274</v>
      </c>
      <c r="F49" s="21">
        <v>80</v>
      </c>
      <c r="G49" s="22">
        <f t="shared" si="5"/>
        <v>21920</v>
      </c>
      <c r="H49" s="10"/>
    </row>
    <row r="50" spans="1:8" ht="15" customHeight="1" thickBot="1" x14ac:dyDescent="0.25">
      <c r="A50" s="23" t="s">
        <v>1436</v>
      </c>
      <c r="B50" s="22">
        <v>29993469</v>
      </c>
      <c r="C50" s="22">
        <v>9678</v>
      </c>
      <c r="D50" s="22">
        <v>9796</v>
      </c>
      <c r="E50" s="22">
        <f t="shared" si="4"/>
        <v>118</v>
      </c>
      <c r="F50" s="21">
        <v>40</v>
      </c>
      <c r="G50" s="22">
        <f t="shared" si="5"/>
        <v>4720</v>
      </c>
      <c r="H50" s="10"/>
    </row>
    <row r="51" spans="1:8" ht="13.5" thickBot="1" x14ac:dyDescent="0.25">
      <c r="A51" s="15"/>
      <c r="B51" s="15"/>
      <c r="C51" s="22"/>
      <c r="D51" s="15"/>
      <c r="E51" s="30"/>
      <c r="F51" s="5" t="s">
        <v>16</v>
      </c>
      <c r="G51" s="196">
        <f>SUM(G46:G50)</f>
        <v>51405</v>
      </c>
    </row>
    <row r="53" spans="1:8" x14ac:dyDescent="0.2">
      <c r="A53" s="729" t="s">
        <v>0</v>
      </c>
      <c r="B53" s="726" t="s">
        <v>1</v>
      </c>
      <c r="C53" s="736" t="s">
        <v>2</v>
      </c>
      <c r="D53" s="737"/>
      <c r="E53" s="726" t="s">
        <v>3</v>
      </c>
      <c r="F53" s="726" t="s">
        <v>4</v>
      </c>
      <c r="G53" s="726" t="s">
        <v>5</v>
      </c>
    </row>
    <row r="54" spans="1:8" ht="13.5" thickBot="1" x14ac:dyDescent="0.25">
      <c r="A54" s="734"/>
      <c r="B54" s="727"/>
      <c r="C54" s="738"/>
      <c r="D54" s="739"/>
      <c r="E54" s="727"/>
      <c r="F54" s="727"/>
      <c r="G54" s="727"/>
    </row>
    <row r="55" spans="1:8" ht="13.5" thickBot="1" x14ac:dyDescent="0.25">
      <c r="A55" s="735"/>
      <c r="B55" s="728"/>
      <c r="C55" s="5" t="s">
        <v>6</v>
      </c>
      <c r="D55" s="6" t="s">
        <v>7</v>
      </c>
      <c r="E55" s="728"/>
      <c r="F55" s="728"/>
      <c r="G55" s="728"/>
    </row>
    <row r="56" spans="1:8" ht="15" customHeight="1" thickBot="1" x14ac:dyDescent="0.25">
      <c r="A56" s="750" t="s">
        <v>1555</v>
      </c>
      <c r="B56" s="14" t="s">
        <v>1456</v>
      </c>
      <c r="C56" s="20">
        <v>11222</v>
      </c>
      <c r="D56" s="20">
        <v>11394</v>
      </c>
      <c r="E56" s="21">
        <f t="shared" ref="E56:E58" si="6">D56-C56</f>
        <v>172</v>
      </c>
      <c r="F56" s="20">
        <v>40</v>
      </c>
      <c r="G56" s="22">
        <f t="shared" ref="G56:G58" si="7">E56*F56</f>
        <v>6880</v>
      </c>
      <c r="H56" s="10"/>
    </row>
    <row r="57" spans="1:8" ht="15" customHeight="1" thickBot="1" x14ac:dyDescent="0.25">
      <c r="A57" s="751"/>
      <c r="B57" s="14" t="s">
        <v>1457</v>
      </c>
      <c r="C57" s="20">
        <v>6501</v>
      </c>
      <c r="D57" s="20">
        <v>6594</v>
      </c>
      <c r="E57" s="21">
        <f t="shared" si="6"/>
        <v>93</v>
      </c>
      <c r="F57" s="20">
        <v>20</v>
      </c>
      <c r="G57" s="22">
        <f t="shared" si="7"/>
        <v>1860</v>
      </c>
      <c r="H57" s="10"/>
    </row>
    <row r="58" spans="1:8" ht="15" customHeight="1" thickBot="1" x14ac:dyDescent="0.25">
      <c r="A58" s="752"/>
      <c r="B58" s="14" t="s">
        <v>1458</v>
      </c>
      <c r="C58" s="20">
        <v>1322</v>
      </c>
      <c r="D58" s="20">
        <v>1334</v>
      </c>
      <c r="E58" s="21">
        <f t="shared" si="6"/>
        <v>12</v>
      </c>
      <c r="F58" s="20">
        <v>80</v>
      </c>
      <c r="G58" s="22">
        <f t="shared" si="7"/>
        <v>960</v>
      </c>
      <c r="H58" s="10"/>
    </row>
    <row r="59" spans="1:8" ht="15" customHeight="1" thickBot="1" x14ac:dyDescent="0.25">
      <c r="A59" s="747" t="s">
        <v>1548</v>
      </c>
      <c r="B59" s="495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748"/>
      <c r="B60" s="504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505" t="s">
        <v>16</v>
      </c>
      <c r="G61" s="541">
        <f>SUM(G56:G60)</f>
        <v>9700</v>
      </c>
    </row>
    <row r="62" spans="1:8" ht="15" customHeight="1" x14ac:dyDescent="0.2">
      <c r="A62" s="32"/>
      <c r="B62" s="33"/>
      <c r="C62" s="33"/>
      <c r="D62" s="33"/>
      <c r="E62" s="33"/>
      <c r="F62" s="503"/>
      <c r="G62" s="139"/>
    </row>
    <row r="63" spans="1:8" ht="15" customHeight="1" x14ac:dyDescent="0.2">
      <c r="A63" s="365" t="s">
        <v>957</v>
      </c>
      <c r="B63" s="366">
        <f>G26+G31+G45+G51+G61</f>
        <v>133385</v>
      </c>
      <c r="C63" s="33"/>
      <c r="D63" s="33"/>
      <c r="E63" s="33"/>
      <c r="F63" s="487"/>
      <c r="G63" s="139"/>
    </row>
    <row r="64" spans="1:8" ht="15" customHeight="1" x14ac:dyDescent="0.2">
      <c r="A64" s="365" t="s">
        <v>949</v>
      </c>
      <c r="B64" s="366">
        <f>SUM(G12)+SUM(G18:G18)+SUM(G24:G24)+SUM(G50:G50)</f>
        <v>9660</v>
      </c>
      <c r="C64" s="33"/>
      <c r="D64" s="33"/>
      <c r="E64" s="33"/>
      <c r="F64" s="487"/>
      <c r="G64" s="139"/>
    </row>
    <row r="65" spans="1:7" ht="21.75" customHeight="1" x14ac:dyDescent="0.2">
      <c r="A65" s="255" t="s">
        <v>1347</v>
      </c>
      <c r="B65" s="367">
        <f>SUM(G10:G11)+SUM(G16:G17)+SUM(G22:G23)+SUM(G48:G49)</f>
        <v>82590</v>
      </c>
      <c r="D65" s="356"/>
      <c r="E65" s="356"/>
      <c r="F65" s="487"/>
    </row>
    <row r="66" spans="1:7" ht="21.75" customHeight="1" x14ac:dyDescent="0.2">
      <c r="A66" s="255" t="s">
        <v>1423</v>
      </c>
      <c r="B66" s="367">
        <f>G61</f>
        <v>9700</v>
      </c>
      <c r="D66" s="17"/>
      <c r="G66" s="18"/>
    </row>
    <row r="67" spans="1:7" ht="21.75" customHeight="1" x14ac:dyDescent="0.2">
      <c r="A67" s="255" t="s">
        <v>1503</v>
      </c>
      <c r="B67" s="367">
        <f>G8+G9+G14+G15+G20+G21+G45+G46+G47</f>
        <v>31435</v>
      </c>
      <c r="D67" s="17"/>
      <c r="G67" s="18"/>
    </row>
    <row r="69" spans="1:7" x14ac:dyDescent="0.2">
      <c r="B69" t="s">
        <v>1366</v>
      </c>
    </row>
    <row r="71" spans="1:7" x14ac:dyDescent="0.2">
      <c r="B71" t="s">
        <v>1348</v>
      </c>
    </row>
  </sheetData>
  <customSheetViews>
    <customSheetView guid="{59BB3A05-2517-4212-B4B0-766CE27362F6}" scale="120" showPageBreaks="1" fitToPage="1" printArea="1" view="pageBreakPreview" topLeftCell="A49">
      <selection activeCell="E8" sqref="E8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38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9">
    <mergeCell ref="A59:A60"/>
    <mergeCell ref="F34:G34"/>
    <mergeCell ref="F36:F38"/>
    <mergeCell ref="G36:G38"/>
    <mergeCell ref="C53:D54"/>
    <mergeCell ref="F53:F55"/>
    <mergeCell ref="G53:G55"/>
    <mergeCell ref="A56:A58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D19" sqref="D19"/>
    </sheetView>
  </sheetViews>
  <sheetFormatPr defaultColWidth="9.140625" defaultRowHeight="12.75" x14ac:dyDescent="0.2"/>
  <cols>
    <col min="1" max="1" width="7.28515625" style="269" customWidth="1"/>
    <col min="2" max="2" width="33.85546875" style="269" customWidth="1"/>
    <col min="3" max="3" width="15.42578125" style="269" customWidth="1"/>
    <col min="4" max="4" width="12.42578125" style="269" customWidth="1"/>
    <col min="5" max="5" width="16" style="674" customWidth="1"/>
    <col min="6" max="6" width="19.140625" style="269" customWidth="1"/>
    <col min="7" max="7" width="16.7109375" style="674" customWidth="1"/>
    <col min="8" max="16384" width="9.140625" style="269"/>
  </cols>
  <sheetData>
    <row r="2" spans="1:7" ht="21" x14ac:dyDescent="0.2">
      <c r="A2" s="825" t="s">
        <v>2003</v>
      </c>
      <c r="B2" s="825"/>
      <c r="C2" s="825"/>
      <c r="D2" s="825"/>
    </row>
    <row r="4" spans="1:7" ht="18.75" x14ac:dyDescent="0.3">
      <c r="A4" s="270" t="s">
        <v>1977</v>
      </c>
    </row>
    <row r="5" spans="1:7" ht="13.5" thickBot="1" x14ac:dyDescent="0.25"/>
    <row r="6" spans="1:7" ht="16.5" thickBot="1" x14ac:dyDescent="0.3">
      <c r="A6" s="275" t="s">
        <v>23</v>
      </c>
      <c r="B6" s="276" t="s">
        <v>1337</v>
      </c>
      <c r="C6" s="283" t="s">
        <v>1340</v>
      </c>
      <c r="D6" s="276" t="s">
        <v>1338</v>
      </c>
      <c r="E6" s="283" t="s">
        <v>1975</v>
      </c>
      <c r="F6" s="672" t="s">
        <v>1976</v>
      </c>
      <c r="G6" s="679" t="s">
        <v>1021</v>
      </c>
    </row>
    <row r="7" spans="1:7" ht="15.75" x14ac:dyDescent="0.25">
      <c r="A7" s="272">
        <v>1</v>
      </c>
      <c r="B7" s="272" t="s">
        <v>1974</v>
      </c>
      <c r="C7" s="273">
        <f>'Общ. счетчики'!G61-C8</f>
        <v>7216.6</v>
      </c>
      <c r="D7" s="274">
        <v>5.05</v>
      </c>
      <c r="E7" s="676">
        <v>309</v>
      </c>
      <c r="F7" s="677">
        <f>C7/E7</f>
        <v>23.354692556634305</v>
      </c>
      <c r="G7" s="680">
        <f>F7*D7</f>
        <v>117.94119741100323</v>
      </c>
    </row>
    <row r="8" spans="1:7" ht="15.75" x14ac:dyDescent="0.25">
      <c r="A8" s="280">
        <v>2</v>
      </c>
      <c r="B8" s="280" t="s">
        <v>1966</v>
      </c>
      <c r="C8" s="718">
        <v>2483.4</v>
      </c>
      <c r="D8" s="274">
        <v>5.05</v>
      </c>
      <c r="E8" s="676"/>
      <c r="F8" s="677"/>
      <c r="G8" s="680"/>
    </row>
    <row r="9" spans="1:7" ht="15.75" x14ac:dyDescent="0.25">
      <c r="A9" s="280">
        <v>3</v>
      </c>
      <c r="B9" s="280" t="s">
        <v>1341</v>
      </c>
      <c r="C9" s="281">
        <v>1</v>
      </c>
      <c r="D9" s="282">
        <v>32.520000000000003</v>
      </c>
      <c r="E9" s="676">
        <v>309</v>
      </c>
      <c r="F9" s="681">
        <f t="shared" ref="F9:F11" si="0">C9/E9</f>
        <v>3.2362459546925568E-3</v>
      </c>
      <c r="G9" s="680">
        <f t="shared" ref="G9:G11" si="1">F9*D9</f>
        <v>0.10524271844660196</v>
      </c>
    </row>
    <row r="10" spans="1:7" ht="15.75" x14ac:dyDescent="0.25">
      <c r="A10" s="280">
        <v>4</v>
      </c>
      <c r="B10" s="280" t="s">
        <v>1342</v>
      </c>
      <c r="C10" s="281">
        <v>0</v>
      </c>
      <c r="D10" s="716">
        <f>0.051*D12+D9</f>
        <v>182.68950000000001</v>
      </c>
      <c r="E10" s="676"/>
      <c r="F10" s="682"/>
      <c r="G10" s="680"/>
    </row>
    <row r="11" spans="1:7" ht="15.75" x14ac:dyDescent="0.25">
      <c r="A11" s="280">
        <v>5</v>
      </c>
      <c r="B11" s="280" t="s">
        <v>1343</v>
      </c>
      <c r="C11" s="281">
        <f>C9+C10</f>
        <v>1</v>
      </c>
      <c r="D11" s="282">
        <v>37.6</v>
      </c>
      <c r="E11" s="676">
        <v>309</v>
      </c>
      <c r="F11" s="681">
        <f t="shared" si="0"/>
        <v>3.2362459546925568E-3</v>
      </c>
      <c r="G11" s="680">
        <f t="shared" si="1"/>
        <v>0.12168284789644014</v>
      </c>
    </row>
    <row r="12" spans="1:7" ht="15.75" x14ac:dyDescent="0.25">
      <c r="A12" s="280">
        <v>6</v>
      </c>
      <c r="B12" s="280" t="s">
        <v>1398</v>
      </c>
      <c r="C12" s="282">
        <v>0</v>
      </c>
      <c r="D12" s="716">
        <v>2944.5</v>
      </c>
      <c r="E12" s="673"/>
      <c r="F12" s="678"/>
      <c r="G12" s="675"/>
    </row>
    <row r="13" spans="1:7" ht="15.75" x14ac:dyDescent="0.25">
      <c r="A13" s="280">
        <v>7</v>
      </c>
      <c r="B13" s="280" t="s">
        <v>1611</v>
      </c>
      <c r="C13" s="282">
        <f>'[2]Расчет платы на отопление и ГВС'!$F$17</f>
        <v>0</v>
      </c>
      <c r="D13" s="282">
        <v>5.05</v>
      </c>
      <c r="E13" s="673"/>
      <c r="F13" s="678"/>
      <c r="G13" s="675"/>
    </row>
    <row r="14" spans="1:7" ht="17.25" customHeight="1" x14ac:dyDescent="0.3">
      <c r="A14" s="271"/>
      <c r="B14" s="271"/>
      <c r="C14" s="271"/>
      <c r="D14" s="271"/>
      <c r="G14" s="683"/>
    </row>
  </sheetData>
  <customSheetViews>
    <customSheetView guid="{59BB3A05-2517-4212-B4B0-766CE27362F6}">
      <selection activeCell="D19" sqref="D19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60"/>
    <col min="2" max="2" width="12.42578125" style="360" customWidth="1"/>
    <col min="3" max="4" width="13.85546875" style="360" customWidth="1"/>
    <col min="5" max="6" width="12.42578125" style="360" customWidth="1"/>
    <col min="7" max="7" width="15.5703125" style="360" customWidth="1"/>
    <col min="8" max="8" width="17.140625" style="360" customWidth="1"/>
    <col min="9" max="9" width="9.140625" style="360"/>
    <col min="10" max="10" width="11.5703125" style="360" bestFit="1" customWidth="1"/>
    <col min="11" max="11" width="9.5703125" style="360" bestFit="1" customWidth="1"/>
    <col min="12" max="12" width="11.5703125" style="360" bestFit="1" customWidth="1"/>
    <col min="13" max="13" width="9.140625" style="360"/>
    <col min="14" max="14" width="11.5703125" style="360" bestFit="1" customWidth="1"/>
    <col min="15" max="16384" width="9.140625" style="360"/>
  </cols>
  <sheetData>
    <row r="1" spans="1:12" ht="33" customHeight="1" x14ac:dyDescent="0.2">
      <c r="A1" s="833" t="s">
        <v>1533</v>
      </c>
      <c r="B1" s="833"/>
      <c r="C1" s="833"/>
      <c r="D1" s="833"/>
      <c r="E1" s="833"/>
      <c r="F1" s="833"/>
      <c r="G1" s="833"/>
      <c r="H1" s="833"/>
    </row>
    <row r="2" spans="1:12" ht="18" customHeight="1" x14ac:dyDescent="0.2"/>
    <row r="3" spans="1:12" ht="65.25" customHeight="1" x14ac:dyDescent="0.2">
      <c r="A3" s="373"/>
      <c r="B3" s="373" t="s">
        <v>1441</v>
      </c>
      <c r="C3" s="373" t="s">
        <v>1442</v>
      </c>
      <c r="D3" s="373" t="s">
        <v>1463</v>
      </c>
      <c r="E3" s="373" t="s">
        <v>1443</v>
      </c>
      <c r="F3" s="373" t="s">
        <v>1460</v>
      </c>
      <c r="G3" s="373" t="s">
        <v>1461</v>
      </c>
      <c r="H3" s="373" t="s">
        <v>1462</v>
      </c>
    </row>
    <row r="4" spans="1:12" ht="33" customHeight="1" x14ac:dyDescent="0.2">
      <c r="A4" s="373" t="s">
        <v>71</v>
      </c>
      <c r="B4" s="373">
        <v>22605.8</v>
      </c>
      <c r="C4" s="373">
        <f>1395.8+15954.1</f>
        <v>17349.900000000001</v>
      </c>
      <c r="D4" s="373">
        <f>457.3-24.5-3.6-40+475.9-5.5-13.1-2.1-16.5+1005.2-38.5-422.8</f>
        <v>1371.8</v>
      </c>
      <c r="E4" s="373">
        <f t="shared" ref="E4:E9" si="0">B4-C4-D4</f>
        <v>3884.0999999999976</v>
      </c>
      <c r="F4" s="373">
        <v>5.0000000000000001E-3</v>
      </c>
      <c r="G4" s="442">
        <f>E4*F4</f>
        <v>19.42049999999999</v>
      </c>
      <c r="H4" s="453">
        <f>G4/C4</f>
        <v>1.1193436273407909E-3</v>
      </c>
      <c r="K4" s="525"/>
      <c r="L4" s="523"/>
    </row>
    <row r="5" spans="1:12" ht="33" customHeight="1" x14ac:dyDescent="0.2">
      <c r="A5" s="373" t="s">
        <v>28</v>
      </c>
      <c r="B5" s="373">
        <v>24756.6</v>
      </c>
      <c r="C5" s="373">
        <f>1339.2+15133.7</f>
        <v>16472.900000000001</v>
      </c>
      <c r="D5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3">
        <f t="shared" si="0"/>
        <v>3388.4999999999964</v>
      </c>
      <c r="F5" s="373">
        <v>5.0000000000000001E-3</v>
      </c>
      <c r="G5" s="442">
        <f>E5*F5</f>
        <v>16.942499999999981</v>
      </c>
      <c r="H5" s="453">
        <f>G5/C5</f>
        <v>1.0285074273503742E-3</v>
      </c>
      <c r="L5" s="523"/>
    </row>
    <row r="6" spans="1:12" ht="33" customHeight="1" x14ac:dyDescent="0.2">
      <c r="A6" s="373" t="s">
        <v>1043</v>
      </c>
      <c r="B6" s="373">
        <v>13321.1</v>
      </c>
      <c r="C6" s="373">
        <v>6275</v>
      </c>
      <c r="D6" s="373">
        <f>678.3+6165.9</f>
        <v>6844.2</v>
      </c>
      <c r="E6" s="373">
        <f t="shared" si="0"/>
        <v>201.90000000000055</v>
      </c>
      <c r="F6" s="373">
        <v>5.0000000000000001E-3</v>
      </c>
      <c r="G6" s="442">
        <f>E6*F6</f>
        <v>1.0095000000000027</v>
      </c>
      <c r="H6" s="453">
        <f t="shared" ref="H6:H9" si="1">G6/C6</f>
        <v>1.6087649402390483E-4</v>
      </c>
      <c r="K6" s="525"/>
      <c r="L6" s="523"/>
    </row>
    <row r="7" spans="1:12" ht="33" customHeight="1" x14ac:dyDescent="0.2">
      <c r="A7" s="373" t="s">
        <v>1424</v>
      </c>
      <c r="B7" s="373">
        <v>1409.2</v>
      </c>
      <c r="C7" s="373">
        <v>1221.3</v>
      </c>
      <c r="D7" s="373">
        <v>0</v>
      </c>
      <c r="E7" s="373">
        <f t="shared" si="0"/>
        <v>187.90000000000009</v>
      </c>
      <c r="F7" s="373">
        <v>5.0000000000000001E-3</v>
      </c>
      <c r="G7" s="442">
        <f t="shared" ref="G7:G8" si="2">E7*F7</f>
        <v>0.93950000000000045</v>
      </c>
      <c r="H7" s="453">
        <f t="shared" si="1"/>
        <v>7.692622615246053E-4</v>
      </c>
      <c r="K7" s="525"/>
      <c r="L7" s="523"/>
    </row>
    <row r="8" spans="1:12" ht="33" customHeight="1" x14ac:dyDescent="0.2">
      <c r="A8" s="373" t="s">
        <v>1425</v>
      </c>
      <c r="B8" s="373">
        <v>1308.0999999999999</v>
      </c>
      <c r="C8" s="373">
        <v>1303.5999999999999</v>
      </c>
      <c r="D8" s="373">
        <v>0</v>
      </c>
      <c r="E8" s="373">
        <f t="shared" si="0"/>
        <v>4.5</v>
      </c>
      <c r="F8" s="373">
        <v>5.0000000000000001E-3</v>
      </c>
      <c r="G8" s="442">
        <f t="shared" si="2"/>
        <v>2.2499999999999999E-2</v>
      </c>
      <c r="H8" s="453">
        <f t="shared" si="1"/>
        <v>1.7259895673519485E-5</v>
      </c>
      <c r="K8" s="525"/>
      <c r="L8" s="523"/>
    </row>
    <row r="9" spans="1:12" ht="33" customHeight="1" x14ac:dyDescent="0.2">
      <c r="A9" s="373" t="s">
        <v>82</v>
      </c>
      <c r="B9" s="373">
        <v>2004.4</v>
      </c>
      <c r="C9" s="373">
        <f>1712.8</f>
        <v>1712.8</v>
      </c>
      <c r="D9" s="373">
        <f>210.1+69.4-18.03</f>
        <v>261.47000000000003</v>
      </c>
      <c r="E9" s="373">
        <f t="shared" si="0"/>
        <v>30.130000000000109</v>
      </c>
      <c r="F9" s="373">
        <v>5.0000000000000001E-3</v>
      </c>
      <c r="G9" s="442">
        <f>E9*F9</f>
        <v>0.15065000000000056</v>
      </c>
      <c r="H9" s="453">
        <f t="shared" si="1"/>
        <v>8.7955394675385669E-5</v>
      </c>
      <c r="K9" s="525"/>
      <c r="L9" s="523"/>
    </row>
    <row r="10" spans="1:12" ht="33" customHeight="1" x14ac:dyDescent="0.2">
      <c r="A10" s="373" t="s">
        <v>1430</v>
      </c>
      <c r="B10" s="373">
        <f>64.6+236.9</f>
        <v>301.5</v>
      </c>
      <c r="C10" s="373"/>
      <c r="D10" s="373"/>
      <c r="E10" s="373"/>
      <c r="F10" s="373"/>
      <c r="G10" s="442"/>
      <c r="H10" s="373"/>
    </row>
    <row r="11" spans="1:12" ht="33" customHeight="1" x14ac:dyDescent="0.2">
      <c r="A11" s="360" t="s">
        <v>1426</v>
      </c>
      <c r="B11" s="360">
        <f>SUM(B4:B10)</f>
        <v>65706.699999999983</v>
      </c>
      <c r="C11" s="360">
        <f t="shared" ref="C11:D11" si="3">SUM(C4:C9)</f>
        <v>44335.500000000007</v>
      </c>
      <c r="D11" s="455">
        <f t="shared" si="3"/>
        <v>13372.67</v>
      </c>
      <c r="E11" s="360">
        <f>SUM(E4:E9)</f>
        <v>7697.0299999999943</v>
      </c>
      <c r="F11" s="360">
        <v>5.0000000000000001E-3</v>
      </c>
      <c r="G11" s="443">
        <f>SUM(G4:G9)</f>
        <v>38.485149999999976</v>
      </c>
      <c r="H11" s="454">
        <f>G11/C11</f>
        <v>8.6804366703882824E-4</v>
      </c>
      <c r="K11" s="525"/>
      <c r="L11" s="523"/>
    </row>
    <row r="13" spans="1:12" ht="33" customHeight="1" x14ac:dyDescent="0.2">
      <c r="A13" s="833" t="s">
        <v>1534</v>
      </c>
      <c r="B13" s="833"/>
      <c r="C13" s="833"/>
      <c r="D13" s="833"/>
      <c r="E13" s="833"/>
      <c r="F13" s="833"/>
      <c r="G13" s="833"/>
      <c r="H13" s="833"/>
    </row>
    <row r="14" spans="1:12" ht="18.75" customHeight="1" x14ac:dyDescent="0.2"/>
    <row r="15" spans="1:12" ht="66" customHeight="1" x14ac:dyDescent="0.2">
      <c r="A15" s="373"/>
      <c r="B15" s="373" t="s">
        <v>1441</v>
      </c>
      <c r="C15" s="373" t="s">
        <v>1442</v>
      </c>
      <c r="D15" s="373" t="s">
        <v>1463</v>
      </c>
      <c r="E15" s="373" t="s">
        <v>1443</v>
      </c>
      <c r="F15" s="373" t="s">
        <v>1460</v>
      </c>
      <c r="G15" s="373" t="s">
        <v>1461</v>
      </c>
      <c r="H15" s="373" t="s">
        <v>1462</v>
      </c>
    </row>
    <row r="16" spans="1:12" ht="33" customHeight="1" x14ac:dyDescent="0.2">
      <c r="A16" s="373" t="s">
        <v>71</v>
      </c>
      <c r="B16" s="373">
        <v>22605.8</v>
      </c>
      <c r="C16" s="373">
        <f>1395.8+15954.1</f>
        <v>17349.900000000001</v>
      </c>
      <c r="D16" s="373">
        <f>457.3-24.5-3.6-40+475.9-5.5-13.1-2.1-16.5+1005.2-38.5-422.8</f>
        <v>1371.8</v>
      </c>
      <c r="E16" s="373">
        <f t="shared" ref="E16:E21" si="4">B16-C16-D16</f>
        <v>3884.0999999999976</v>
      </c>
      <c r="F16" s="373">
        <v>5.0000000000000001E-3</v>
      </c>
      <c r="G16" s="442">
        <f>E16*F16</f>
        <v>19.42049999999999</v>
      </c>
      <c r="H16" s="453">
        <f t="shared" ref="H16:H21" si="5">G16/C16</f>
        <v>1.1193436273407909E-3</v>
      </c>
      <c r="K16" s="525"/>
      <c r="L16" s="523"/>
    </row>
    <row r="17" spans="1:12" ht="33" customHeight="1" x14ac:dyDescent="0.2">
      <c r="A17" s="373" t="s">
        <v>28</v>
      </c>
      <c r="B17" s="373">
        <v>24756.6</v>
      </c>
      <c r="C17" s="373">
        <f>1339.2+15133.7</f>
        <v>16472.900000000001</v>
      </c>
      <c r="D17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3">
        <f t="shared" si="4"/>
        <v>3388.4999999999964</v>
      </c>
      <c r="F17" s="373">
        <v>5.0000000000000001E-3</v>
      </c>
      <c r="G17" s="442">
        <f>E17*F17</f>
        <v>16.942499999999981</v>
      </c>
      <c r="H17" s="453">
        <f t="shared" si="5"/>
        <v>1.0285074273503742E-3</v>
      </c>
      <c r="K17" s="525"/>
      <c r="L17" s="523"/>
    </row>
    <row r="18" spans="1:12" ht="33" customHeight="1" x14ac:dyDescent="0.2">
      <c r="A18" s="373" t="s">
        <v>1043</v>
      </c>
      <c r="B18" s="373">
        <v>13321.1</v>
      </c>
      <c r="C18" s="373">
        <v>6275</v>
      </c>
      <c r="D18" s="373">
        <f>678.3+6165.9</f>
        <v>6844.2</v>
      </c>
      <c r="E18" s="373">
        <f t="shared" si="4"/>
        <v>201.90000000000055</v>
      </c>
      <c r="F18" s="373">
        <v>5.0000000000000001E-3</v>
      </c>
      <c r="G18" s="442">
        <f>E18*F18</f>
        <v>1.0095000000000027</v>
      </c>
      <c r="H18" s="453">
        <f t="shared" si="5"/>
        <v>1.6087649402390483E-4</v>
      </c>
      <c r="K18" s="525"/>
      <c r="L18" s="523"/>
    </row>
    <row r="19" spans="1:12" ht="33" customHeight="1" x14ac:dyDescent="0.2">
      <c r="A19" s="373" t="s">
        <v>1424</v>
      </c>
      <c r="B19" s="373">
        <v>1409.2</v>
      </c>
      <c r="C19" s="373">
        <v>1221.3</v>
      </c>
      <c r="D19" s="373">
        <v>0</v>
      </c>
      <c r="E19" s="373">
        <f t="shared" si="4"/>
        <v>187.90000000000009</v>
      </c>
      <c r="F19" s="373">
        <v>5.0000000000000001E-3</v>
      </c>
      <c r="G19" s="442">
        <f t="shared" ref="G19:G20" si="6">E19*F19</f>
        <v>0.93950000000000045</v>
      </c>
      <c r="H19" s="453">
        <f t="shared" si="5"/>
        <v>7.692622615246053E-4</v>
      </c>
      <c r="K19" s="525"/>
      <c r="L19" s="523"/>
    </row>
    <row r="20" spans="1:12" ht="33" customHeight="1" x14ac:dyDescent="0.2">
      <c r="A20" s="373" t="s">
        <v>1425</v>
      </c>
      <c r="B20" s="373">
        <v>1308.0999999999999</v>
      </c>
      <c r="C20" s="373">
        <v>1303.5999999999999</v>
      </c>
      <c r="D20" s="373">
        <v>0</v>
      </c>
      <c r="E20" s="373">
        <f t="shared" si="4"/>
        <v>4.5</v>
      </c>
      <c r="F20" s="373">
        <v>5.0000000000000001E-3</v>
      </c>
      <c r="G20" s="442">
        <f t="shared" si="6"/>
        <v>2.2499999999999999E-2</v>
      </c>
      <c r="H20" s="453">
        <f t="shared" si="5"/>
        <v>1.7259895673519485E-5</v>
      </c>
      <c r="K20" s="525"/>
      <c r="L20" s="523"/>
    </row>
    <row r="21" spans="1:12" ht="33" customHeight="1" x14ac:dyDescent="0.2">
      <c r="A21" s="373" t="s">
        <v>82</v>
      </c>
      <c r="B21" s="373">
        <v>2004.4</v>
      </c>
      <c r="C21" s="373">
        <f>1712.8</f>
        <v>1712.8</v>
      </c>
      <c r="D21" s="373">
        <f>210.1+69.4-18.03</f>
        <v>261.47000000000003</v>
      </c>
      <c r="E21" s="373">
        <f t="shared" si="4"/>
        <v>30.130000000000109</v>
      </c>
      <c r="F21" s="373">
        <v>5.0000000000000001E-3</v>
      </c>
      <c r="G21" s="442">
        <f>E21*F21</f>
        <v>0.15065000000000056</v>
      </c>
      <c r="H21" s="453">
        <f t="shared" si="5"/>
        <v>8.7955394675385669E-5</v>
      </c>
      <c r="K21" s="525"/>
      <c r="L21" s="523"/>
    </row>
    <row r="22" spans="1:12" ht="33" customHeight="1" x14ac:dyDescent="0.2">
      <c r="A22" s="373" t="s">
        <v>1430</v>
      </c>
      <c r="B22" s="373">
        <f>64.6+236.9</f>
        <v>301.5</v>
      </c>
      <c r="C22" s="373"/>
      <c r="D22" s="373"/>
      <c r="E22" s="373"/>
      <c r="F22" s="373"/>
      <c r="G22" s="442"/>
      <c r="H22" s="373"/>
    </row>
    <row r="23" spans="1:12" ht="33" customHeight="1" x14ac:dyDescent="0.2">
      <c r="A23" s="360" t="s">
        <v>1426</v>
      </c>
      <c r="B23" s="360">
        <f>SUM(B16:B22)</f>
        <v>65706.699999999983</v>
      </c>
      <c r="C23" s="360">
        <f>SUM(C16:C21)</f>
        <v>44335.500000000007</v>
      </c>
      <c r="E23" s="360">
        <f>SUM(E16:E21)</f>
        <v>7697.0299999999943</v>
      </c>
      <c r="F23" s="360">
        <v>2.88</v>
      </c>
      <c r="G23" s="443">
        <f>SUM(G16:G21)</f>
        <v>38.485149999999976</v>
      </c>
      <c r="H23" s="454">
        <f>G23/C23</f>
        <v>8.6804366703882824E-4</v>
      </c>
      <c r="K23" s="525"/>
      <c r="L23" s="523"/>
    </row>
    <row r="25" spans="1:12" ht="33" customHeight="1" x14ac:dyDescent="0.2">
      <c r="A25" s="833" t="s">
        <v>1535</v>
      </c>
      <c r="B25" s="833"/>
      <c r="C25" s="833"/>
      <c r="D25" s="833"/>
      <c r="E25" s="833"/>
      <c r="F25" s="833"/>
      <c r="G25" s="833"/>
      <c r="H25" s="833"/>
    </row>
    <row r="26" spans="1:12" ht="16.5" customHeight="1" x14ac:dyDescent="0.2"/>
    <row r="27" spans="1:12" ht="66" customHeight="1" x14ac:dyDescent="0.2">
      <c r="A27" s="373"/>
      <c r="B27" s="373" t="s">
        <v>1441</v>
      </c>
      <c r="C27" s="373" t="s">
        <v>1442</v>
      </c>
      <c r="D27" s="373" t="s">
        <v>1463</v>
      </c>
      <c r="E27" s="373" t="s">
        <v>1443</v>
      </c>
      <c r="F27" s="373" t="s">
        <v>1460</v>
      </c>
      <c r="G27" s="373" t="s">
        <v>1461</v>
      </c>
      <c r="H27" s="373" t="s">
        <v>1462</v>
      </c>
    </row>
    <row r="28" spans="1:12" ht="33" customHeight="1" x14ac:dyDescent="0.2">
      <c r="A28" s="373" t="s">
        <v>71</v>
      </c>
      <c r="B28" s="373">
        <v>22605.8</v>
      </c>
      <c r="C28" s="373">
        <f>1395.8+15954.1</f>
        <v>17349.900000000001</v>
      </c>
      <c r="D28" s="373">
        <f>457.3-24.5-3.6-40+475.9-5.5-13.1-2.1-16.5+1005.2-38.5-422.8</f>
        <v>1371.8</v>
      </c>
      <c r="E28" s="373">
        <f t="shared" ref="E28:E33" si="7">B28-C28-D28</f>
        <v>3884.0999999999976</v>
      </c>
      <c r="F28" s="373">
        <v>0.01</v>
      </c>
      <c r="G28" s="442">
        <f>E28*F28</f>
        <v>38.84099999999998</v>
      </c>
      <c r="H28" s="453">
        <f t="shared" ref="H28:H33" si="8">G28/C28</f>
        <v>2.2386872546815819E-3</v>
      </c>
      <c r="K28" s="525"/>
      <c r="L28" s="523"/>
    </row>
    <row r="29" spans="1:12" ht="33" customHeight="1" x14ac:dyDescent="0.2">
      <c r="A29" s="373" t="s">
        <v>28</v>
      </c>
      <c r="B29" s="373">
        <v>24756.6</v>
      </c>
      <c r="C29" s="373">
        <f>1339.2+15133.7</f>
        <v>16472.900000000001</v>
      </c>
      <c r="D29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3">
        <f t="shared" si="7"/>
        <v>3388.4999999999964</v>
      </c>
      <c r="F29" s="373">
        <v>0.01</v>
      </c>
      <c r="G29" s="442">
        <f t="shared" ref="G29:G33" si="9">E29*F29</f>
        <v>33.884999999999962</v>
      </c>
      <c r="H29" s="453">
        <f t="shared" si="8"/>
        <v>2.0570148547007483E-3</v>
      </c>
      <c r="L29" s="523"/>
    </row>
    <row r="30" spans="1:12" ht="33" customHeight="1" x14ac:dyDescent="0.2">
      <c r="A30" s="373" t="s">
        <v>1043</v>
      </c>
      <c r="B30" s="373">
        <v>13321.1</v>
      </c>
      <c r="C30" s="373">
        <v>6275</v>
      </c>
      <c r="D30" s="373">
        <f>678.3+6165.9</f>
        <v>6844.2</v>
      </c>
      <c r="E30" s="373">
        <f t="shared" si="7"/>
        <v>201.90000000000055</v>
      </c>
      <c r="F30" s="373">
        <v>0.01</v>
      </c>
      <c r="G30" s="442">
        <f t="shared" si="9"/>
        <v>2.0190000000000055</v>
      </c>
      <c r="H30" s="453">
        <f t="shared" si="8"/>
        <v>3.2175298804780966E-4</v>
      </c>
      <c r="L30" s="523"/>
    </row>
    <row r="31" spans="1:12" ht="33" customHeight="1" x14ac:dyDescent="0.2">
      <c r="A31" s="373" t="s">
        <v>1424</v>
      </c>
      <c r="B31" s="373">
        <v>1409.2</v>
      </c>
      <c r="C31" s="373">
        <v>1221.3</v>
      </c>
      <c r="D31" s="373">
        <v>0</v>
      </c>
      <c r="E31" s="373">
        <f t="shared" si="7"/>
        <v>187.90000000000009</v>
      </c>
      <c r="F31" s="373">
        <v>0.01</v>
      </c>
      <c r="G31" s="442">
        <f t="shared" si="9"/>
        <v>1.8790000000000009</v>
      </c>
      <c r="H31" s="453">
        <f t="shared" si="8"/>
        <v>1.5385245230492106E-3</v>
      </c>
      <c r="L31" s="523"/>
    </row>
    <row r="32" spans="1:12" ht="33" customHeight="1" x14ac:dyDescent="0.2">
      <c r="A32" s="373" t="s">
        <v>1425</v>
      </c>
      <c r="B32" s="373">
        <v>1308.0999999999999</v>
      </c>
      <c r="C32" s="373">
        <v>1303.5999999999999</v>
      </c>
      <c r="D32" s="373">
        <v>0</v>
      </c>
      <c r="E32" s="373">
        <f t="shared" si="7"/>
        <v>4.5</v>
      </c>
      <c r="F32" s="373">
        <v>0.01</v>
      </c>
      <c r="G32" s="442">
        <f t="shared" si="9"/>
        <v>4.4999999999999998E-2</v>
      </c>
      <c r="H32" s="453">
        <f t="shared" si="8"/>
        <v>3.451979134703897E-5</v>
      </c>
      <c r="L32" s="523"/>
    </row>
    <row r="33" spans="1:12" ht="33" customHeight="1" x14ac:dyDescent="0.2">
      <c r="A33" s="373" t="s">
        <v>82</v>
      </c>
      <c r="B33" s="373">
        <v>2004.4</v>
      </c>
      <c r="C33" s="373">
        <f>1712.8</f>
        <v>1712.8</v>
      </c>
      <c r="D33" s="373">
        <f>210.1+69.4-18.03</f>
        <v>261.47000000000003</v>
      </c>
      <c r="E33" s="373">
        <f t="shared" si="7"/>
        <v>30.130000000000109</v>
      </c>
      <c r="F33" s="373">
        <v>0.01</v>
      </c>
      <c r="G33" s="442">
        <f t="shared" si="9"/>
        <v>0.30130000000000112</v>
      </c>
      <c r="H33" s="453">
        <f t="shared" si="8"/>
        <v>1.7591078935077134E-4</v>
      </c>
      <c r="L33" s="523"/>
    </row>
    <row r="34" spans="1:12" ht="33" customHeight="1" x14ac:dyDescent="0.2">
      <c r="A34" s="373" t="s">
        <v>1430</v>
      </c>
      <c r="B34" s="373">
        <f>64.6+236.9</f>
        <v>301.5</v>
      </c>
      <c r="C34" s="373"/>
      <c r="D34" s="373"/>
      <c r="E34" s="373"/>
      <c r="F34" s="373"/>
      <c r="G34" s="442"/>
      <c r="H34" s="373"/>
    </row>
    <row r="35" spans="1:12" ht="33" customHeight="1" x14ac:dyDescent="0.2">
      <c r="A35" s="360" t="s">
        <v>1426</v>
      </c>
      <c r="B35" s="360">
        <f>SUM(B28:B34)</f>
        <v>65706.699999999983</v>
      </c>
      <c r="C35" s="360">
        <f t="shared" ref="C35" si="10">SUM(C28:C33)</f>
        <v>44335.500000000007</v>
      </c>
      <c r="E35" s="360">
        <f>SUM(E28:E33)</f>
        <v>7697.0299999999943</v>
      </c>
      <c r="F35" s="360">
        <v>2.88</v>
      </c>
      <c r="G35" s="443">
        <f t="shared" ref="G35" si="11">SUM(G28:G33)</f>
        <v>76.970299999999952</v>
      </c>
      <c r="H35" s="454">
        <f>G35/C35</f>
        <v>1.7360873340776565E-3</v>
      </c>
      <c r="K35" s="525"/>
      <c r="L35" s="523"/>
    </row>
  </sheetData>
  <customSheetViews>
    <customSheetView guid="{59BB3A05-2517-4212-B4B0-766CE27362F6}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opLeftCell="A10" zoomScaleNormal="100" workbookViewId="0">
      <selection activeCell="E18" sqref="E18"/>
    </sheetView>
  </sheetViews>
  <sheetFormatPr defaultColWidth="9.140625" defaultRowHeight="33" customHeight="1" x14ac:dyDescent="0.2"/>
  <cols>
    <col min="1" max="1" width="9.140625" style="360"/>
    <col min="2" max="2" width="12.42578125" style="360" customWidth="1"/>
    <col min="3" max="4" width="13.85546875" style="360" customWidth="1"/>
    <col min="5" max="6" width="12.42578125" style="360" customWidth="1"/>
    <col min="7" max="7" width="15.5703125" style="360" customWidth="1"/>
    <col min="8" max="8" width="16.7109375" style="360" customWidth="1"/>
    <col min="9" max="9" width="15.42578125" style="360" customWidth="1"/>
    <col min="10" max="10" width="17.140625" style="360" customWidth="1"/>
    <col min="11" max="11" width="9.140625" style="360"/>
    <col min="12" max="12" width="11.5703125" style="360" bestFit="1" customWidth="1"/>
    <col min="13" max="16384" width="9.140625" style="360"/>
  </cols>
  <sheetData>
    <row r="1" spans="1:10" ht="33" customHeight="1" x14ac:dyDescent="0.2">
      <c r="A1" s="833" t="s">
        <v>1537</v>
      </c>
      <c r="B1" s="833"/>
      <c r="C1" s="833"/>
      <c r="D1" s="833"/>
      <c r="E1" s="833"/>
      <c r="F1" s="833"/>
      <c r="G1" s="833"/>
      <c r="H1" s="833"/>
      <c r="I1" s="494"/>
    </row>
    <row r="2" spans="1:10" ht="18" customHeight="1" x14ac:dyDescent="0.2"/>
    <row r="3" spans="1:10" ht="72.75" customHeight="1" x14ac:dyDescent="0.2">
      <c r="A3" s="373"/>
      <c r="B3" s="373" t="s">
        <v>1441</v>
      </c>
      <c r="C3" s="373" t="s">
        <v>1442</v>
      </c>
      <c r="D3" s="373" t="s">
        <v>1463</v>
      </c>
      <c r="E3" s="373" t="s">
        <v>1443</v>
      </c>
      <c r="F3" s="373" t="s">
        <v>1440</v>
      </c>
      <c r="G3" s="373" t="s">
        <v>1444</v>
      </c>
      <c r="H3" s="373" t="s">
        <v>1536</v>
      </c>
    </row>
    <row r="4" spans="1:10" ht="33" customHeight="1" x14ac:dyDescent="0.2">
      <c r="A4" s="373" t="s">
        <v>71</v>
      </c>
      <c r="B4" s="373">
        <v>22605.8</v>
      </c>
      <c r="C4" s="373">
        <f>1395.8+15954.1</f>
        <v>17349.900000000001</v>
      </c>
      <c r="D4" s="373">
        <f>457.3-24.5-3.6-40+475.9-5.5-13.1-2.1-16.5+1005.2-38.5-422.8</f>
        <v>1371.8</v>
      </c>
      <c r="E4" s="373">
        <f t="shared" ref="E4:E9" si="0">B4-C4-D4</f>
        <v>3884.0999999999976</v>
      </c>
      <c r="F4" s="373">
        <v>3.23</v>
      </c>
      <c r="G4" s="442">
        <f t="shared" ref="G4:G8" si="1">E4*F4</f>
        <v>12545.642999999993</v>
      </c>
      <c r="H4" s="449">
        <f>G4/C4</f>
        <v>0.72309598326215085</v>
      </c>
    </row>
    <row r="5" spans="1:10" ht="33" customHeight="1" x14ac:dyDescent="0.2">
      <c r="A5" s="373" t="s">
        <v>28</v>
      </c>
      <c r="B5" s="373">
        <v>24756.6</v>
      </c>
      <c r="C5" s="373">
        <f>1339.2+15133.7</f>
        <v>16472.900000000001</v>
      </c>
      <c r="D5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3">
        <f t="shared" si="0"/>
        <v>3388.4999999999964</v>
      </c>
      <c r="F5" s="373">
        <v>3.23</v>
      </c>
      <c r="G5" s="442">
        <f t="shared" si="1"/>
        <v>10944.854999999989</v>
      </c>
      <c r="H5" s="449">
        <f>G5/C5</f>
        <v>0.66441579806834183</v>
      </c>
      <c r="J5" s="483"/>
    </row>
    <row r="6" spans="1:10" ht="33" customHeight="1" x14ac:dyDescent="0.2">
      <c r="A6" s="373" t="s">
        <v>1043</v>
      </c>
      <c r="B6" s="373">
        <v>13321.1</v>
      </c>
      <c r="C6" s="373">
        <v>6275</v>
      </c>
      <c r="D6" s="373">
        <f>678.3+6165.9</f>
        <v>6844.2</v>
      </c>
      <c r="E6" s="373">
        <f t="shared" si="0"/>
        <v>201.90000000000055</v>
      </c>
      <c r="F6" s="373">
        <v>3.23</v>
      </c>
      <c r="G6" s="442">
        <f t="shared" si="1"/>
        <v>652.13700000000176</v>
      </c>
      <c r="H6" s="449">
        <f t="shared" ref="H6:H7" si="2">G6/C6</f>
        <v>0.10392621513944252</v>
      </c>
    </row>
    <row r="7" spans="1:10" ht="33" customHeight="1" x14ac:dyDescent="0.2">
      <c r="A7" s="373" t="s">
        <v>1424</v>
      </c>
      <c r="B7" s="373">
        <v>1409.2</v>
      </c>
      <c r="C7" s="373">
        <v>1221.3</v>
      </c>
      <c r="D7" s="373">
        <v>0</v>
      </c>
      <c r="E7" s="373">
        <f t="shared" si="0"/>
        <v>187.90000000000009</v>
      </c>
      <c r="F7" s="373">
        <v>3.23</v>
      </c>
      <c r="G7" s="442">
        <f t="shared" si="1"/>
        <v>606.91700000000026</v>
      </c>
      <c r="H7" s="449">
        <f t="shared" si="2"/>
        <v>0.49694342094489502</v>
      </c>
    </row>
    <row r="8" spans="1:10" ht="33" customHeight="1" x14ac:dyDescent="0.2">
      <c r="A8" s="373" t="s">
        <v>1425</v>
      </c>
      <c r="B8" s="373">
        <v>1308.0999999999999</v>
      </c>
      <c r="C8" s="373">
        <v>1303.5999999999999</v>
      </c>
      <c r="D8" s="373">
        <v>0</v>
      </c>
      <c r="E8" s="373">
        <f t="shared" si="0"/>
        <v>4.5</v>
      </c>
      <c r="F8" s="373">
        <v>3.23</v>
      </c>
      <c r="G8" s="442">
        <f t="shared" si="1"/>
        <v>14.535</v>
      </c>
      <c r="H8" s="449">
        <f>G8/C8</f>
        <v>1.1149892605093588E-2</v>
      </c>
    </row>
    <row r="9" spans="1:10" ht="33" customHeight="1" x14ac:dyDescent="0.2">
      <c r="A9" s="373" t="s">
        <v>82</v>
      </c>
      <c r="B9" s="373">
        <v>2004.4</v>
      </c>
      <c r="C9" s="373">
        <f>1712.8</f>
        <v>1712.8</v>
      </c>
      <c r="D9" s="373">
        <f>210.1+69.4-18.03</f>
        <v>261.47000000000003</v>
      </c>
      <c r="E9" s="373">
        <f t="shared" si="0"/>
        <v>30.130000000000109</v>
      </c>
      <c r="F9" s="373">
        <v>3.23</v>
      </c>
      <c r="G9" s="442">
        <f>E9*F9</f>
        <v>97.319900000000345</v>
      </c>
      <c r="H9" s="449">
        <f>G9/C9</f>
        <v>5.6819184960299127E-2</v>
      </c>
    </row>
    <row r="10" spans="1:10" ht="33" customHeight="1" x14ac:dyDescent="0.2">
      <c r="A10" s="373" t="s">
        <v>1430</v>
      </c>
      <c r="B10" s="373">
        <f>64.6+236.9</f>
        <v>301.5</v>
      </c>
      <c r="C10" s="373"/>
      <c r="D10" s="373">
        <v>301.5</v>
      </c>
      <c r="E10" s="373"/>
      <c r="F10" s="373"/>
      <c r="G10" s="442"/>
      <c r="H10" s="373"/>
    </row>
    <row r="11" spans="1:10" ht="33" customHeight="1" x14ac:dyDescent="0.35">
      <c r="A11" s="360" t="s">
        <v>1426</v>
      </c>
      <c r="B11" s="360">
        <f>SUM(B4:B10)</f>
        <v>65706.699999999983</v>
      </c>
      <c r="C11" s="360">
        <f>SUM(C4:C9)</f>
        <v>44335.500000000007</v>
      </c>
      <c r="D11" s="455">
        <f>SUM(D4:D10)</f>
        <v>13674.17</v>
      </c>
      <c r="E11" s="360">
        <f>SUM(E4:E9)</f>
        <v>7697.0299999999943</v>
      </c>
      <c r="F11" s="373">
        <v>3.23</v>
      </c>
      <c r="G11" s="443">
        <f>SUM(G4:G9)</f>
        <v>24861.406899999984</v>
      </c>
      <c r="H11" s="563">
        <f>G11/C11</f>
        <v>0.560756208907083</v>
      </c>
    </row>
  </sheetData>
  <customSheetViews>
    <customSheetView guid="{59BB3A05-2517-4212-B4B0-766CE27362F6}" showPageBreaks="1" fitToPage="1" topLeftCell="A10">
      <selection activeCell="E18" sqref="E18"/>
      <pageMargins left="0.70866141732283472" right="0.70866141732283472" top="0.74803149606299213" bottom="0.74803149606299213" header="0.31496062992125984" footer="0.31496062992125984"/>
      <pageSetup paperSize="9" scale="83" orientation="portrait" r:id="rId1"/>
    </customSheetView>
    <customSheetView guid="{11E80AD0-6AA7-470D-8311-11AF96F196E5}" fitToPage="1" topLeftCell="A11">
      <selection activeCell="H21" sqref="H21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110" zoomScaleNormal="110" workbookViewId="0">
      <selection activeCell="E5" sqref="E5"/>
    </sheetView>
  </sheetViews>
  <sheetFormatPr defaultColWidth="9.140625" defaultRowHeight="33" customHeight="1" x14ac:dyDescent="0.2"/>
  <cols>
    <col min="1" max="1" width="6.5703125" style="361" customWidth="1"/>
    <col min="2" max="2" width="23.5703125" style="361" customWidth="1"/>
    <col min="3" max="3" width="10.140625" style="361" customWidth="1"/>
    <col min="4" max="4" width="15.85546875" style="361" customWidth="1"/>
    <col min="5" max="5" width="10.7109375" style="361" customWidth="1"/>
    <col min="6" max="6" width="11.42578125" style="361" customWidth="1"/>
    <col min="7" max="7" width="18.5703125" style="361" customWidth="1"/>
    <col min="8" max="8" width="8.85546875" style="361" customWidth="1"/>
    <col min="9" max="16384" width="9.140625" style="361"/>
  </cols>
  <sheetData>
    <row r="1" spans="1:8" ht="36.75" customHeight="1" x14ac:dyDescent="0.2">
      <c r="A1" s="545" t="s">
        <v>2004</v>
      </c>
      <c r="B1" s="546"/>
      <c r="C1" s="546"/>
      <c r="D1" s="546"/>
      <c r="E1" s="546"/>
      <c r="F1" s="546"/>
      <c r="G1" s="546"/>
    </row>
    <row r="2" spans="1:8" ht="15" customHeight="1" x14ac:dyDescent="0.2">
      <c r="A2" s="836" t="s">
        <v>1403</v>
      </c>
      <c r="B2" s="836" t="s">
        <v>1404</v>
      </c>
      <c r="C2" s="836" t="s">
        <v>1405</v>
      </c>
      <c r="D2" s="836" t="s">
        <v>1406</v>
      </c>
      <c r="E2" s="836" t="s">
        <v>1407</v>
      </c>
      <c r="F2" s="836"/>
      <c r="G2" s="836"/>
    </row>
    <row r="3" spans="1:8" ht="15" customHeight="1" x14ac:dyDescent="0.2">
      <c r="A3" s="836"/>
      <c r="B3" s="836"/>
      <c r="C3" s="836"/>
      <c r="D3" s="836"/>
      <c r="E3" s="836" t="s">
        <v>1408</v>
      </c>
      <c r="F3" s="836"/>
      <c r="G3" s="836" t="s">
        <v>1411</v>
      </c>
    </row>
    <row r="4" spans="1:8" ht="15" customHeight="1" x14ac:dyDescent="0.2">
      <c r="A4" s="836"/>
      <c r="B4" s="836"/>
      <c r="C4" s="836"/>
      <c r="D4" s="813"/>
      <c r="E4" s="446" t="s">
        <v>1409</v>
      </c>
      <c r="F4" s="446" t="s">
        <v>1410</v>
      </c>
      <c r="G4" s="836"/>
    </row>
    <row r="5" spans="1:8" ht="17.25" customHeight="1" x14ac:dyDescent="0.2">
      <c r="A5" s="362" t="s">
        <v>1414</v>
      </c>
      <c r="B5" s="363" t="s">
        <v>1412</v>
      </c>
      <c r="C5" s="447" t="s">
        <v>1413</v>
      </c>
      <c r="D5" s="719">
        <v>1422.8</v>
      </c>
      <c r="E5" s="668">
        <f>316.35+20.59</f>
        <v>336.94</v>
      </c>
      <c r="F5" s="363"/>
      <c r="G5" s="364">
        <v>398.23</v>
      </c>
    </row>
    <row r="6" spans="1:8" ht="21.75" customHeight="1" x14ac:dyDescent="0.2">
      <c r="A6" s="362" t="s">
        <v>1414</v>
      </c>
      <c r="B6" s="363" t="s">
        <v>1416</v>
      </c>
      <c r="C6" s="364" t="s">
        <v>1413</v>
      </c>
      <c r="D6" s="687"/>
      <c r="E6" s="459">
        <f>E7*0.051</f>
        <v>57.758519999999997</v>
      </c>
      <c r="F6" s="459">
        <f>F7*0.051</f>
        <v>28.99248</v>
      </c>
      <c r="G6" s="542">
        <f>G7*0.051</f>
        <v>1.96299</v>
      </c>
    </row>
    <row r="7" spans="1:8" ht="21.75" customHeight="1" x14ac:dyDescent="0.2">
      <c r="A7" s="362" t="s">
        <v>1417</v>
      </c>
      <c r="B7" s="363" t="s">
        <v>1418</v>
      </c>
      <c r="C7" s="364" t="s">
        <v>1419</v>
      </c>
      <c r="D7" s="363"/>
      <c r="E7" s="573">
        <f>1701-F7</f>
        <v>1132.52</v>
      </c>
      <c r="F7" s="364">
        <f>176*3.23</f>
        <v>568.48</v>
      </c>
      <c r="G7" s="364">
        <v>38.49</v>
      </c>
    </row>
    <row r="8" spans="1:8" ht="12" customHeight="1" x14ac:dyDescent="0.2">
      <c r="A8" s="362" t="s">
        <v>1417</v>
      </c>
      <c r="B8" s="363" t="s">
        <v>1420</v>
      </c>
      <c r="C8" s="364" t="s">
        <v>1419</v>
      </c>
      <c r="D8" s="550">
        <v>250390</v>
      </c>
      <c r="E8" s="573">
        <v>1380</v>
      </c>
      <c r="F8" s="364">
        <f>176*4.33</f>
        <v>762.08</v>
      </c>
      <c r="G8" s="720">
        <v>38.49</v>
      </c>
      <c r="H8" s="534"/>
    </row>
    <row r="9" spans="1:8" ht="12" customHeight="1" x14ac:dyDescent="0.2">
      <c r="A9" s="362" t="s">
        <v>1417</v>
      </c>
      <c r="B9" s="363" t="s">
        <v>1421</v>
      </c>
      <c r="C9" s="364" t="s">
        <v>1419</v>
      </c>
      <c r="D9" s="363"/>
      <c r="E9" s="459">
        <f>E7+E8</f>
        <v>2512.52</v>
      </c>
      <c r="F9" s="459">
        <f>F7+F8</f>
        <v>1330.56</v>
      </c>
      <c r="G9" s="720">
        <v>76.97</v>
      </c>
    </row>
    <row r="10" spans="1:8" ht="12" customHeight="1" x14ac:dyDescent="0.2">
      <c r="A10" s="362" t="s">
        <v>1415</v>
      </c>
      <c r="B10" s="363" t="s">
        <v>1422</v>
      </c>
      <c r="C10" s="364" t="s">
        <v>1391</v>
      </c>
      <c r="D10" s="521"/>
      <c r="E10" s="522">
        <f>101120-F10</f>
        <v>100089</v>
      </c>
      <c r="F10" s="669">
        <f>Под.6!G202+'Под. 4  и 5'!G60+'Под. 3'!G32+'Под. 1 и 2'!G118</f>
        <v>1031</v>
      </c>
      <c r="G10" s="526">
        <v>24861.41</v>
      </c>
    </row>
    <row r="11" spans="1:8" ht="15" customHeight="1" x14ac:dyDescent="0.2">
      <c r="E11" s="834"/>
      <c r="F11" s="835"/>
    </row>
    <row r="13" spans="1:8" ht="33" customHeight="1" x14ac:dyDescent="0.2">
      <c r="G13" s="524"/>
    </row>
    <row r="14" spans="1:8" ht="33" customHeight="1" x14ac:dyDescent="0.2">
      <c r="F14" s="361" t="s">
        <v>492</v>
      </c>
      <c r="G14" s="524"/>
    </row>
  </sheetData>
  <customSheetViews>
    <customSheetView guid="{59BB3A05-2517-4212-B4B0-766CE27362F6}" scale="110" fitToPage="1">
      <selection activeCell="E5" sqref="E5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6" ht="21.75" customHeight="1" x14ac:dyDescent="0.2">
      <c r="A1" s="721"/>
      <c r="B1" s="721"/>
      <c r="C1" s="721"/>
      <c r="D1" s="721"/>
      <c r="E1" s="721"/>
      <c r="F1" s="721"/>
    </row>
    <row r="2" spans="1:6" ht="42" customHeight="1" x14ac:dyDescent="0.2">
      <c r="A2" s="721"/>
      <c r="B2" s="722"/>
      <c r="C2" s="722"/>
      <c r="D2" s="722"/>
      <c r="E2" s="722"/>
      <c r="F2" s="721"/>
    </row>
    <row r="3" spans="1:6" x14ac:dyDescent="0.2">
      <c r="A3" s="723"/>
      <c r="B3" s="723"/>
      <c r="C3" s="723"/>
      <c r="D3" s="723"/>
      <c r="E3" s="723"/>
      <c r="F3" s="721"/>
    </row>
    <row r="4" spans="1:6" x14ac:dyDescent="0.2">
      <c r="A4" s="721"/>
      <c r="B4" s="721"/>
      <c r="C4" s="721"/>
      <c r="D4" s="721"/>
      <c r="E4" s="721"/>
      <c r="F4" s="721"/>
    </row>
    <row r="5" spans="1:6" x14ac:dyDescent="0.2">
      <c r="A5" s="721"/>
      <c r="B5" s="721"/>
      <c r="C5" s="721"/>
      <c r="D5" s="721"/>
      <c r="E5" s="721"/>
      <c r="F5" s="721"/>
    </row>
    <row r="6" spans="1:6" ht="36.75" customHeight="1" x14ac:dyDescent="0.2">
      <c r="A6" s="722"/>
      <c r="B6" s="721"/>
      <c r="C6" s="721"/>
      <c r="D6" s="721"/>
      <c r="E6" s="721"/>
      <c r="F6" s="721"/>
    </row>
    <row r="7" spans="1:6" x14ac:dyDescent="0.2">
      <c r="A7" s="721"/>
      <c r="B7" s="721"/>
      <c r="C7" s="721"/>
      <c r="D7" s="721"/>
      <c r="E7" s="721"/>
      <c r="F7" s="721"/>
    </row>
    <row r="8" spans="1:6" x14ac:dyDescent="0.2">
      <c r="A8" s="721"/>
      <c r="B8" s="721"/>
      <c r="C8" s="721"/>
      <c r="D8" s="721"/>
      <c r="E8" s="721"/>
      <c r="F8" s="721"/>
    </row>
    <row r="9" spans="1:6" x14ac:dyDescent="0.2">
      <c r="A9" s="721"/>
      <c r="B9" s="721"/>
      <c r="C9" s="721"/>
      <c r="D9" s="721"/>
      <c r="E9" s="721"/>
      <c r="F9" s="721"/>
    </row>
    <row r="10" spans="1:6" x14ac:dyDescent="0.2">
      <c r="A10" s="721"/>
      <c r="B10" s="721"/>
      <c r="C10" s="721"/>
      <c r="D10" s="721"/>
      <c r="E10" s="721"/>
      <c r="F10" s="721"/>
    </row>
    <row r="11" spans="1:6" x14ac:dyDescent="0.2">
      <c r="A11" s="721"/>
      <c r="B11" s="721"/>
      <c r="C11" s="721"/>
      <c r="D11" s="721"/>
      <c r="E11" s="721"/>
      <c r="F11" s="721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88" zoomScale="120" zoomScaleSheetLayoutView="120" workbookViewId="0">
      <selection activeCell="E19" sqref="E19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53" t="s">
        <v>495</v>
      </c>
      <c r="D1" s="754"/>
      <c r="E1" s="754"/>
    </row>
    <row r="2" spans="1:9" ht="20.25" customHeight="1" thickBot="1" x14ac:dyDescent="0.25">
      <c r="A2" s="1" t="s">
        <v>496</v>
      </c>
      <c r="B2" s="1"/>
      <c r="C2" s="1"/>
      <c r="E2" s="755" t="s">
        <v>2001</v>
      </c>
      <c r="F2" s="755"/>
      <c r="H2" s="757"/>
      <c r="I2" s="757"/>
    </row>
    <row r="3" spans="1:9" ht="13.5" thickBot="1" x14ac:dyDescent="0.25">
      <c r="A3" s="758" t="s">
        <v>1123</v>
      </c>
      <c r="B3" s="756" t="s">
        <v>481</v>
      </c>
      <c r="C3" s="756" t="s">
        <v>1</v>
      </c>
      <c r="D3" s="756" t="s">
        <v>2</v>
      </c>
      <c r="E3" s="756"/>
      <c r="F3" s="756" t="s">
        <v>5</v>
      </c>
      <c r="H3" s="757"/>
      <c r="I3" s="757"/>
    </row>
    <row r="4" spans="1:9" ht="13.5" thickBot="1" x14ac:dyDescent="0.25">
      <c r="A4" s="759"/>
      <c r="B4" s="756"/>
      <c r="C4" s="756"/>
      <c r="D4" s="756"/>
      <c r="E4" s="756"/>
      <c r="F4" s="756"/>
      <c r="H4" s="757"/>
      <c r="I4" s="757"/>
    </row>
    <row r="5" spans="1:9" ht="13.5" thickBot="1" x14ac:dyDescent="0.25">
      <c r="A5" s="760"/>
      <c r="B5" s="761"/>
      <c r="C5" s="756"/>
      <c r="D5" s="110" t="s">
        <v>6</v>
      </c>
      <c r="E5" s="111" t="s">
        <v>7</v>
      </c>
      <c r="F5" s="756"/>
    </row>
    <row r="6" spans="1:9" ht="13.5" thickBot="1" x14ac:dyDescent="0.25">
      <c r="A6" s="224" t="s">
        <v>497</v>
      </c>
      <c r="B6" s="614" t="s">
        <v>1050</v>
      </c>
      <c r="C6" s="688" t="s">
        <v>1979</v>
      </c>
      <c r="D6" s="21">
        <v>835</v>
      </c>
      <c r="E6" s="21">
        <v>895</v>
      </c>
      <c r="F6" s="313">
        <f t="shared" ref="F6" si="0">E6-D6</f>
        <v>60</v>
      </c>
    </row>
    <row r="7" spans="1:9" ht="15" customHeight="1" thickBot="1" x14ac:dyDescent="0.25">
      <c r="A7" s="172" t="s">
        <v>499</v>
      </c>
      <c r="B7" s="615" t="s">
        <v>1051</v>
      </c>
      <c r="C7" s="591" t="s">
        <v>500</v>
      </c>
      <c r="D7" s="21">
        <v>22075</v>
      </c>
      <c r="E7" s="21">
        <v>22180</v>
      </c>
      <c r="F7" s="313">
        <f t="shared" ref="F7:F69" si="1">E7-D7</f>
        <v>105</v>
      </c>
      <c r="G7" s="33"/>
    </row>
    <row r="8" spans="1:9" ht="15" customHeight="1" thickBot="1" x14ac:dyDescent="0.25">
      <c r="A8" s="172" t="s">
        <v>501</v>
      </c>
      <c r="B8" s="616" t="s">
        <v>1052</v>
      </c>
      <c r="C8" s="592" t="s">
        <v>1716</v>
      </c>
      <c r="D8" s="21">
        <v>19180</v>
      </c>
      <c r="E8" s="21">
        <v>19275</v>
      </c>
      <c r="F8" s="313">
        <f t="shared" si="1"/>
        <v>95</v>
      </c>
      <c r="G8" s="297"/>
    </row>
    <row r="9" spans="1:9" ht="15" customHeight="1" thickBot="1" x14ac:dyDescent="0.25">
      <c r="A9" s="225" t="s">
        <v>502</v>
      </c>
      <c r="B9" s="615" t="s">
        <v>1053</v>
      </c>
      <c r="C9" s="593" t="s">
        <v>1635</v>
      </c>
      <c r="D9" s="152">
        <v>23005</v>
      </c>
      <c r="E9" s="152">
        <v>23155</v>
      </c>
      <c r="F9" s="313">
        <f t="shared" ref="F9" si="2">E9-D9</f>
        <v>150</v>
      </c>
      <c r="G9" s="33"/>
    </row>
    <row r="10" spans="1:9" ht="13.5" customHeight="1" thickBot="1" x14ac:dyDescent="0.25">
      <c r="A10" s="225" t="s">
        <v>503</v>
      </c>
      <c r="B10" s="616" t="s">
        <v>1761</v>
      </c>
      <c r="C10" s="594" t="s">
        <v>504</v>
      </c>
      <c r="D10" s="152">
        <v>106000</v>
      </c>
      <c r="E10" s="152">
        <v>106745</v>
      </c>
      <c r="F10" s="313">
        <f t="shared" ref="F10" si="3">E10-D10</f>
        <v>745</v>
      </c>
      <c r="G10" s="492"/>
    </row>
    <row r="11" spans="1:9" ht="12.75" customHeight="1" thickBot="1" x14ac:dyDescent="0.25">
      <c r="A11" s="226" t="s">
        <v>506</v>
      </c>
      <c r="B11" s="615" t="s">
        <v>1691</v>
      </c>
      <c r="C11" s="595" t="s">
        <v>986</v>
      </c>
      <c r="D11" s="152">
        <v>25650</v>
      </c>
      <c r="E11" s="152">
        <v>25795</v>
      </c>
      <c r="F11" s="313">
        <f t="shared" si="1"/>
        <v>145</v>
      </c>
      <c r="G11" s="160" t="s">
        <v>505</v>
      </c>
    </row>
    <row r="12" spans="1:9" ht="22.5" customHeight="1" thickBot="1" x14ac:dyDescent="0.25">
      <c r="A12" s="172" t="s">
        <v>507</v>
      </c>
      <c r="B12" s="616" t="s">
        <v>1054</v>
      </c>
      <c r="C12" s="596" t="s">
        <v>960</v>
      </c>
      <c r="D12" s="29">
        <v>19655</v>
      </c>
      <c r="E12" s="29">
        <v>19740</v>
      </c>
      <c r="F12" s="313">
        <f t="shared" si="1"/>
        <v>85</v>
      </c>
      <c r="G12" s="569"/>
    </row>
    <row r="13" spans="1:9" ht="13.5" customHeight="1" thickBot="1" x14ac:dyDescent="0.25">
      <c r="A13" s="172" t="s">
        <v>508</v>
      </c>
      <c r="B13" s="615" t="s">
        <v>1692</v>
      </c>
      <c r="C13" s="595" t="s">
        <v>1717</v>
      </c>
      <c r="D13" s="21">
        <v>26040</v>
      </c>
      <c r="E13" s="21">
        <v>26665</v>
      </c>
      <c r="F13" s="313">
        <f t="shared" si="1"/>
        <v>625</v>
      </c>
      <c r="G13" s="351"/>
    </row>
    <row r="14" spans="1:9" ht="13.5" customHeight="1" thickBot="1" x14ac:dyDescent="0.25">
      <c r="A14" s="535" t="s">
        <v>509</v>
      </c>
      <c r="B14" s="616" t="s">
        <v>1055</v>
      </c>
      <c r="C14" s="594" t="s">
        <v>1718</v>
      </c>
      <c r="D14" s="158">
        <v>20065</v>
      </c>
      <c r="E14" s="158">
        <v>20205</v>
      </c>
      <c r="F14" s="313">
        <f t="shared" si="1"/>
        <v>140</v>
      </c>
      <c r="G14" s="136" t="s">
        <v>510</v>
      </c>
    </row>
    <row r="15" spans="1:9" ht="15.75" customHeight="1" thickBot="1" x14ac:dyDescent="0.25">
      <c r="A15" s="286" t="s">
        <v>1364</v>
      </c>
      <c r="B15" s="617" t="s">
        <v>1056</v>
      </c>
      <c r="C15" s="597" t="s">
        <v>1344</v>
      </c>
      <c r="D15" s="159">
        <v>38425</v>
      </c>
      <c r="E15" s="159">
        <v>38560</v>
      </c>
      <c r="F15" s="313">
        <f t="shared" si="1"/>
        <v>135</v>
      </c>
      <c r="G15" s="287"/>
      <c r="H15" s="288"/>
    </row>
    <row r="16" spans="1:9" ht="13.5" customHeight="1" thickBot="1" x14ac:dyDescent="0.25">
      <c r="A16" s="289" t="s">
        <v>511</v>
      </c>
      <c r="B16" s="615" t="s">
        <v>1987</v>
      </c>
      <c r="C16" s="594" t="s">
        <v>512</v>
      </c>
      <c r="D16" s="376">
        <v>43165</v>
      </c>
      <c r="E16" s="376">
        <v>43195</v>
      </c>
      <c r="F16" s="313">
        <f t="shared" si="1"/>
        <v>30</v>
      </c>
      <c r="G16" s="112"/>
    </row>
    <row r="17" spans="1:13" ht="15" customHeight="1" thickBot="1" x14ac:dyDescent="0.25">
      <c r="A17" s="286" t="s">
        <v>513</v>
      </c>
      <c r="B17" s="616" t="s">
        <v>1693</v>
      </c>
      <c r="C17" s="598" t="s">
        <v>1719</v>
      </c>
      <c r="D17" s="278">
        <v>31165</v>
      </c>
      <c r="E17" s="278">
        <v>31460</v>
      </c>
      <c r="F17" s="313">
        <f t="shared" si="1"/>
        <v>295</v>
      </c>
      <c r="G17" s="375"/>
    </row>
    <row r="18" spans="1:13" ht="13.5" customHeight="1" thickBot="1" x14ac:dyDescent="0.25">
      <c r="A18" s="226" t="s">
        <v>514</v>
      </c>
      <c r="B18" s="615" t="s">
        <v>1057</v>
      </c>
      <c r="C18" s="599" t="s">
        <v>1720</v>
      </c>
      <c r="D18" s="22">
        <v>14955</v>
      </c>
      <c r="E18" s="22">
        <v>15115</v>
      </c>
      <c r="F18" s="313">
        <f t="shared" si="1"/>
        <v>160</v>
      </c>
      <c r="G18" s="136" t="s">
        <v>515</v>
      </c>
    </row>
    <row r="19" spans="1:13" ht="13.5" customHeight="1" thickBot="1" x14ac:dyDescent="0.25">
      <c r="A19" s="226" t="s">
        <v>516</v>
      </c>
      <c r="B19" s="616" t="s">
        <v>1058</v>
      </c>
      <c r="C19" s="600" t="s">
        <v>1628</v>
      </c>
      <c r="D19" s="21">
        <v>2095</v>
      </c>
      <c r="E19" s="21">
        <v>2145</v>
      </c>
      <c r="F19" s="313">
        <f t="shared" ref="F19" si="4">E19-D19</f>
        <v>50</v>
      </c>
      <c r="G19" s="538"/>
    </row>
    <row r="20" spans="1:13" ht="13.5" customHeight="1" thickBot="1" x14ac:dyDescent="0.25">
      <c r="A20" s="172" t="s">
        <v>517</v>
      </c>
      <c r="B20" s="615" t="s">
        <v>1059</v>
      </c>
      <c r="C20" s="592" t="s">
        <v>1721</v>
      </c>
      <c r="D20" s="21">
        <v>1745</v>
      </c>
      <c r="E20" s="21">
        <v>1825</v>
      </c>
      <c r="F20" s="313">
        <f t="shared" ref="F20" si="5">E20-D20</f>
        <v>80</v>
      </c>
      <c r="G20" s="125"/>
    </row>
    <row r="21" spans="1:13" ht="13.5" customHeight="1" thickBot="1" x14ac:dyDescent="0.25">
      <c r="A21" s="172" t="s">
        <v>518</v>
      </c>
      <c r="B21" s="615" t="s">
        <v>1694</v>
      </c>
      <c r="C21" s="600" t="s">
        <v>1591</v>
      </c>
      <c r="D21" s="21">
        <v>25115</v>
      </c>
      <c r="E21" s="21">
        <v>25490</v>
      </c>
      <c r="F21" s="313">
        <f t="shared" si="1"/>
        <v>375</v>
      </c>
      <c r="G21" s="516"/>
    </row>
    <row r="22" spans="1:13" ht="13.5" customHeight="1" thickBot="1" x14ac:dyDescent="0.25">
      <c r="A22" s="172" t="s">
        <v>519</v>
      </c>
      <c r="B22" s="616" t="s">
        <v>1695</v>
      </c>
      <c r="C22" s="599" t="s">
        <v>1543</v>
      </c>
      <c r="D22" s="22">
        <v>5935</v>
      </c>
      <c r="E22" s="22">
        <v>6050</v>
      </c>
      <c r="F22" s="313">
        <f t="shared" si="1"/>
        <v>115</v>
      </c>
      <c r="G22" s="458"/>
    </row>
    <row r="23" spans="1:13" ht="13.5" customHeight="1" thickBot="1" x14ac:dyDescent="0.25">
      <c r="A23" s="172" t="s">
        <v>521</v>
      </c>
      <c r="B23" s="634" t="s">
        <v>1060</v>
      </c>
      <c r="C23" s="711" t="s">
        <v>1995</v>
      </c>
      <c r="D23" s="22">
        <v>10</v>
      </c>
      <c r="E23" s="22">
        <v>20</v>
      </c>
      <c r="F23" s="313">
        <f t="shared" ref="F23" si="6">E23-D23</f>
        <v>10</v>
      </c>
      <c r="G23" s="125"/>
    </row>
    <row r="24" spans="1:13" ht="13.5" customHeight="1" thickBot="1" x14ac:dyDescent="0.25">
      <c r="A24" s="172" t="s">
        <v>522</v>
      </c>
      <c r="B24" s="616" t="s">
        <v>1696</v>
      </c>
      <c r="C24" s="599" t="s">
        <v>1544</v>
      </c>
      <c r="D24" s="22">
        <v>6540</v>
      </c>
      <c r="E24" s="22">
        <v>6715</v>
      </c>
      <c r="F24" s="313">
        <f t="shared" si="1"/>
        <v>175</v>
      </c>
      <c r="G24" s="112"/>
    </row>
    <row r="25" spans="1:13" ht="13.5" customHeight="1" thickBot="1" x14ac:dyDescent="0.25">
      <c r="A25" s="172" t="s">
        <v>523</v>
      </c>
      <c r="B25" s="615" t="s">
        <v>1061</v>
      </c>
      <c r="C25" s="600" t="s">
        <v>1722</v>
      </c>
      <c r="D25" s="22">
        <v>13175</v>
      </c>
      <c r="E25" s="22">
        <v>13315</v>
      </c>
      <c r="F25" s="313">
        <f t="shared" si="1"/>
        <v>140</v>
      </c>
      <c r="G25" s="353"/>
    </row>
    <row r="26" spans="1:13" ht="13.5" customHeight="1" thickBot="1" x14ac:dyDescent="0.25">
      <c r="A26" s="172" t="s">
        <v>524</v>
      </c>
      <c r="B26" s="616" t="s">
        <v>1697</v>
      </c>
      <c r="C26" s="599" t="s">
        <v>1541</v>
      </c>
      <c r="D26" s="22">
        <v>11645</v>
      </c>
      <c r="E26" s="22">
        <v>11800</v>
      </c>
      <c r="F26" s="313">
        <f t="shared" si="1"/>
        <v>155</v>
      </c>
      <c r="G26" s="127"/>
    </row>
    <row r="27" spans="1:13" ht="13.5" customHeight="1" thickBot="1" x14ac:dyDescent="0.25">
      <c r="A27" s="172" t="s">
        <v>526</v>
      </c>
      <c r="B27" s="615" t="s">
        <v>1093</v>
      </c>
      <c r="C27" s="600" t="s">
        <v>527</v>
      </c>
      <c r="D27" s="22">
        <v>48520</v>
      </c>
      <c r="E27" s="22">
        <v>48680</v>
      </c>
      <c r="F27" s="313">
        <f t="shared" si="1"/>
        <v>160</v>
      </c>
      <c r="G27" s="136" t="s">
        <v>531</v>
      </c>
    </row>
    <row r="28" spans="1:13" ht="13.5" customHeight="1" thickBot="1" x14ac:dyDescent="0.25">
      <c r="A28" s="172" t="s">
        <v>528</v>
      </c>
      <c r="B28" s="616" t="s">
        <v>1488</v>
      </c>
      <c r="C28" s="599" t="s">
        <v>1723</v>
      </c>
      <c r="D28" s="22">
        <v>11215</v>
      </c>
      <c r="E28" s="22">
        <v>11295</v>
      </c>
      <c r="F28" s="313">
        <f t="shared" si="1"/>
        <v>80</v>
      </c>
    </row>
    <row r="29" spans="1:13" ht="13.5" customHeight="1" thickBot="1" x14ac:dyDescent="0.25">
      <c r="A29" s="226" t="s">
        <v>529</v>
      </c>
      <c r="B29" s="615" t="s">
        <v>1062</v>
      </c>
      <c r="C29" s="600" t="s">
        <v>988</v>
      </c>
      <c r="D29" s="22">
        <v>52890</v>
      </c>
      <c r="E29" s="22">
        <v>54530</v>
      </c>
      <c r="F29" s="313">
        <f t="shared" si="1"/>
        <v>1640</v>
      </c>
      <c r="G29" s="144" t="s">
        <v>989</v>
      </c>
    </row>
    <row r="30" spans="1:13" ht="13.5" customHeight="1" thickBot="1" x14ac:dyDescent="0.25">
      <c r="A30" s="226" t="s">
        <v>530</v>
      </c>
      <c r="B30" s="616" t="s">
        <v>1063</v>
      </c>
      <c r="C30" s="599" t="s">
        <v>1642</v>
      </c>
      <c r="D30" s="22">
        <v>6785</v>
      </c>
      <c r="E30" s="22">
        <v>6930</v>
      </c>
      <c r="F30" s="313">
        <f t="shared" ref="F30" si="7">E30-D30</f>
        <v>145</v>
      </c>
      <c r="G30" s="492"/>
      <c r="M30" s="492"/>
    </row>
    <row r="31" spans="1:13" ht="13.5" customHeight="1" thickBot="1" x14ac:dyDescent="0.25">
      <c r="A31" s="226" t="s">
        <v>532</v>
      </c>
      <c r="B31" s="615" t="s">
        <v>1064</v>
      </c>
      <c r="C31" s="600" t="s">
        <v>1683</v>
      </c>
      <c r="D31" s="22">
        <v>2185</v>
      </c>
      <c r="E31" s="22">
        <v>2220</v>
      </c>
      <c r="F31" s="313">
        <f t="shared" ref="F31" si="8">E31-D31</f>
        <v>35</v>
      </c>
      <c r="G31" s="114"/>
    </row>
    <row r="32" spans="1:13" ht="13.5" customHeight="1" thickBot="1" x14ac:dyDescent="0.25">
      <c r="A32" s="226" t="s">
        <v>533</v>
      </c>
      <c r="B32" s="616" t="s">
        <v>1695</v>
      </c>
      <c r="C32" s="600" t="s">
        <v>992</v>
      </c>
      <c r="D32" s="22">
        <v>24425</v>
      </c>
      <c r="E32" s="22">
        <v>24535</v>
      </c>
      <c r="F32" s="313">
        <f t="shared" si="1"/>
        <v>110</v>
      </c>
      <c r="G32" s="144" t="s">
        <v>993</v>
      </c>
    </row>
    <row r="33" spans="1:10" ht="13.5" customHeight="1" thickBot="1" x14ac:dyDescent="0.25">
      <c r="A33" s="226" t="s">
        <v>534</v>
      </c>
      <c r="B33" s="615" t="s">
        <v>1065</v>
      </c>
      <c r="C33" s="599" t="s">
        <v>535</v>
      </c>
      <c r="D33" s="22">
        <v>119650</v>
      </c>
      <c r="E33" s="22">
        <v>120005</v>
      </c>
      <c r="F33" s="313">
        <f t="shared" ref="F33" si="9">E33-D33</f>
        <v>355</v>
      </c>
      <c r="G33" s="492"/>
    </row>
    <row r="34" spans="1:10" ht="13.5" customHeight="1" thickBot="1" x14ac:dyDescent="0.25">
      <c r="A34" s="172" t="s">
        <v>536</v>
      </c>
      <c r="B34" s="616" t="s">
        <v>1066</v>
      </c>
      <c r="C34" s="600" t="s">
        <v>1724</v>
      </c>
      <c r="D34" s="22">
        <v>44885</v>
      </c>
      <c r="E34" s="22">
        <v>45155</v>
      </c>
      <c r="F34" s="313">
        <f t="shared" si="1"/>
        <v>270</v>
      </c>
      <c r="G34" s="136" t="s">
        <v>537</v>
      </c>
    </row>
    <row r="35" spans="1:10" ht="13.5" customHeight="1" thickBot="1" x14ac:dyDescent="0.25">
      <c r="A35" s="226" t="s">
        <v>538</v>
      </c>
      <c r="B35" s="615" t="s">
        <v>1690</v>
      </c>
      <c r="C35" s="599" t="s">
        <v>539</v>
      </c>
      <c r="D35" s="22">
        <v>55070</v>
      </c>
      <c r="E35" s="22">
        <v>55140</v>
      </c>
      <c r="F35" s="313">
        <f t="shared" si="1"/>
        <v>70</v>
      </c>
      <c r="G35" s="118"/>
    </row>
    <row r="36" spans="1:10" ht="15.75" customHeight="1" thickBot="1" x14ac:dyDescent="0.25">
      <c r="A36" s="226" t="s">
        <v>540</v>
      </c>
      <c r="B36" s="616" t="s">
        <v>1067</v>
      </c>
      <c r="C36" s="600" t="s">
        <v>1725</v>
      </c>
      <c r="D36" s="22">
        <v>13020</v>
      </c>
      <c r="E36" s="22">
        <v>13125</v>
      </c>
      <c r="F36" s="313">
        <f t="shared" si="1"/>
        <v>105</v>
      </c>
      <c r="G36" s="318"/>
    </row>
    <row r="37" spans="1:10" ht="13.5" customHeight="1" thickBot="1" x14ac:dyDescent="0.25">
      <c r="A37" s="226" t="s">
        <v>541</v>
      </c>
      <c r="B37" s="615" t="s">
        <v>1068</v>
      </c>
      <c r="C37" s="599" t="s">
        <v>542</v>
      </c>
      <c r="D37" s="22">
        <v>33825</v>
      </c>
      <c r="E37" s="22">
        <v>34075</v>
      </c>
      <c r="F37" s="313">
        <f t="shared" si="1"/>
        <v>250</v>
      </c>
    </row>
    <row r="38" spans="1:10" ht="13.5" customHeight="1" thickBot="1" x14ac:dyDescent="0.25">
      <c r="A38" s="172" t="s">
        <v>543</v>
      </c>
      <c r="B38" s="616" t="s">
        <v>1069</v>
      </c>
      <c r="C38" s="601" t="s">
        <v>1726</v>
      </c>
      <c r="D38" s="22">
        <v>37975</v>
      </c>
      <c r="E38" s="22">
        <v>38395</v>
      </c>
      <c r="F38" s="313">
        <f t="shared" si="1"/>
        <v>420</v>
      </c>
      <c r="G38" s="136" t="s">
        <v>544</v>
      </c>
      <c r="H38" s="153"/>
    </row>
    <row r="39" spans="1:10" ht="19.5" customHeight="1" thickBot="1" x14ac:dyDescent="0.25">
      <c r="A39" s="226" t="s">
        <v>545</v>
      </c>
      <c r="B39" s="615" t="s">
        <v>1070</v>
      </c>
      <c r="C39" s="599" t="s">
        <v>987</v>
      </c>
      <c r="D39" s="22">
        <v>29040</v>
      </c>
      <c r="E39" s="22">
        <v>29285</v>
      </c>
      <c r="F39" s="313">
        <f t="shared" si="1"/>
        <v>245</v>
      </c>
      <c r="G39" s="325"/>
    </row>
    <row r="40" spans="1:10" ht="11.25" customHeight="1" thickBot="1" x14ac:dyDescent="0.25">
      <c r="A40" s="172" t="s">
        <v>546</v>
      </c>
      <c r="B40" s="615" t="s">
        <v>1698</v>
      </c>
      <c r="C40" s="591" t="s">
        <v>547</v>
      </c>
      <c r="D40" s="22">
        <v>27780</v>
      </c>
      <c r="E40" s="22">
        <v>27970</v>
      </c>
      <c r="F40" s="313">
        <f t="shared" si="1"/>
        <v>190</v>
      </c>
    </row>
    <row r="41" spans="1:10" ht="13.5" customHeight="1" thickBot="1" x14ac:dyDescent="0.25">
      <c r="A41" s="226" t="s">
        <v>548</v>
      </c>
      <c r="B41" s="616" t="s">
        <v>1071</v>
      </c>
      <c r="C41" s="602" t="s">
        <v>1727</v>
      </c>
      <c r="D41" s="22">
        <v>29050</v>
      </c>
      <c r="E41" s="22">
        <v>29290</v>
      </c>
      <c r="F41" s="313">
        <f t="shared" si="1"/>
        <v>240</v>
      </c>
    </row>
    <row r="42" spans="1:10" ht="13.5" customHeight="1" thickBot="1" x14ac:dyDescent="0.25">
      <c r="A42" s="172" t="s">
        <v>549</v>
      </c>
      <c r="B42" s="615" t="s">
        <v>1072</v>
      </c>
      <c r="C42" s="603" t="s">
        <v>550</v>
      </c>
      <c r="D42" s="278">
        <v>30260</v>
      </c>
      <c r="E42" s="278">
        <v>30390</v>
      </c>
      <c r="F42" s="313">
        <f t="shared" si="1"/>
        <v>130</v>
      </c>
      <c r="G42" s="136" t="s">
        <v>551</v>
      </c>
    </row>
    <row r="43" spans="1:10" ht="13.5" customHeight="1" thickBot="1" x14ac:dyDescent="0.25">
      <c r="A43" s="172" t="s">
        <v>552</v>
      </c>
      <c r="B43" s="616" t="s">
        <v>1073</v>
      </c>
      <c r="C43" s="602" t="s">
        <v>1673</v>
      </c>
      <c r="D43" s="22">
        <v>4880</v>
      </c>
      <c r="E43" s="22">
        <v>5035</v>
      </c>
      <c r="F43" s="313">
        <f t="shared" si="1"/>
        <v>155</v>
      </c>
      <c r="G43" s="578">
        <v>44125</v>
      </c>
    </row>
    <row r="44" spans="1:10" ht="13.5" customHeight="1" thickBot="1" x14ac:dyDescent="0.25">
      <c r="A44" s="172" t="s">
        <v>553</v>
      </c>
      <c r="B44" s="615" t="s">
        <v>1699</v>
      </c>
      <c r="C44" s="601" t="s">
        <v>1728</v>
      </c>
      <c r="D44" s="21">
        <v>31520</v>
      </c>
      <c r="E44" s="21">
        <v>31770</v>
      </c>
      <c r="F44" s="313">
        <f t="shared" si="1"/>
        <v>250</v>
      </c>
      <c r="G44" s="318"/>
    </row>
    <row r="45" spans="1:10" ht="13.5" customHeight="1" thickBot="1" x14ac:dyDescent="0.25">
      <c r="A45" s="172" t="s">
        <v>554</v>
      </c>
      <c r="B45" s="616" t="s">
        <v>1074</v>
      </c>
      <c r="C45" s="604" t="s">
        <v>1603</v>
      </c>
      <c r="D45" s="22">
        <v>20280</v>
      </c>
      <c r="E45" s="22">
        <v>20605</v>
      </c>
      <c r="F45" s="313">
        <f t="shared" si="1"/>
        <v>325</v>
      </c>
    </row>
    <row r="46" spans="1:10" ht="12.75" customHeight="1" thickBot="1" x14ac:dyDescent="0.25">
      <c r="A46" s="172" t="s">
        <v>555</v>
      </c>
      <c r="B46" s="615" t="s">
        <v>1075</v>
      </c>
      <c r="C46" s="591" t="s">
        <v>1729</v>
      </c>
      <c r="D46" s="22">
        <v>39485</v>
      </c>
      <c r="E46" s="22">
        <v>39840</v>
      </c>
      <c r="F46" s="313">
        <f t="shared" si="1"/>
        <v>355</v>
      </c>
      <c r="G46" s="312"/>
      <c r="J46" s="107"/>
    </row>
    <row r="47" spans="1:10" ht="13.5" customHeight="1" thickBot="1" x14ac:dyDescent="0.25">
      <c r="A47" s="226" t="s">
        <v>557</v>
      </c>
      <c r="B47" s="616" t="s">
        <v>1075</v>
      </c>
      <c r="C47" s="592" t="s">
        <v>999</v>
      </c>
      <c r="D47" s="22">
        <v>50495</v>
      </c>
      <c r="E47" s="22">
        <v>50740</v>
      </c>
      <c r="F47" s="313">
        <f t="shared" si="1"/>
        <v>245</v>
      </c>
      <c r="G47" s="136"/>
    </row>
    <row r="48" spans="1:10" ht="13.5" customHeight="1" thickBot="1" x14ac:dyDescent="0.25">
      <c r="A48" s="25" t="s">
        <v>558</v>
      </c>
      <c r="B48" s="615" t="s">
        <v>1700</v>
      </c>
      <c r="C48" s="591" t="s">
        <v>559</v>
      </c>
      <c r="D48" s="22">
        <v>41000</v>
      </c>
      <c r="E48" s="22">
        <v>41055</v>
      </c>
      <c r="F48" s="313">
        <f t="shared" si="1"/>
        <v>55</v>
      </c>
    </row>
    <row r="49" spans="1:7" ht="13.5" customHeight="1" thickBot="1" x14ac:dyDescent="0.25">
      <c r="A49" s="29" t="s">
        <v>560</v>
      </c>
      <c r="B49" s="616" t="s">
        <v>1076</v>
      </c>
      <c r="C49" s="604" t="s">
        <v>1730</v>
      </c>
      <c r="D49" s="158">
        <v>87270</v>
      </c>
      <c r="E49" s="158">
        <v>87480</v>
      </c>
      <c r="F49" s="313">
        <f t="shared" si="1"/>
        <v>210</v>
      </c>
    </row>
    <row r="50" spans="1:7" ht="13.5" customHeight="1" thickBot="1" x14ac:dyDescent="0.25">
      <c r="A50" s="25" t="s">
        <v>561</v>
      </c>
      <c r="B50" s="615" t="s">
        <v>1077</v>
      </c>
      <c r="C50" s="601" t="s">
        <v>1731</v>
      </c>
      <c r="D50" s="21">
        <v>72590</v>
      </c>
      <c r="E50" s="21">
        <v>73220</v>
      </c>
      <c r="F50" s="313">
        <f t="shared" si="1"/>
        <v>630</v>
      </c>
      <c r="G50" s="136" t="s">
        <v>562</v>
      </c>
    </row>
    <row r="51" spans="1:7" ht="13.5" customHeight="1" thickBot="1" x14ac:dyDescent="0.25">
      <c r="A51" s="29" t="s">
        <v>563</v>
      </c>
      <c r="B51" s="616" t="s">
        <v>1078</v>
      </c>
      <c r="C51" s="599" t="s">
        <v>1732</v>
      </c>
      <c r="D51" s="22">
        <v>8610</v>
      </c>
      <c r="E51" s="22">
        <v>8735</v>
      </c>
      <c r="F51" s="313">
        <f t="shared" si="1"/>
        <v>125</v>
      </c>
    </row>
    <row r="52" spans="1:7" ht="13.5" customHeight="1" thickBot="1" x14ac:dyDescent="0.25">
      <c r="A52" s="25" t="s">
        <v>564</v>
      </c>
      <c r="B52" s="615" t="s">
        <v>1701</v>
      </c>
      <c r="C52" s="600" t="s">
        <v>1733</v>
      </c>
      <c r="D52" s="22">
        <v>10580</v>
      </c>
      <c r="E52" s="22">
        <v>10675</v>
      </c>
      <c r="F52" s="313">
        <f t="shared" si="1"/>
        <v>95</v>
      </c>
      <c r="G52" s="351"/>
    </row>
    <row r="53" spans="1:7" ht="13.5" customHeight="1" thickBot="1" x14ac:dyDescent="0.25">
      <c r="A53" s="29" t="s">
        <v>565</v>
      </c>
      <c r="B53" s="616" t="s">
        <v>1079</v>
      </c>
      <c r="C53" s="599" t="s">
        <v>1734</v>
      </c>
      <c r="D53" s="22">
        <v>19005</v>
      </c>
      <c r="E53" s="22">
        <v>19210</v>
      </c>
      <c r="F53" s="313">
        <f t="shared" si="1"/>
        <v>205</v>
      </c>
    </row>
    <row r="54" spans="1:7" ht="13.5" customHeight="1" thickBot="1" x14ac:dyDescent="0.25">
      <c r="A54" s="25" t="s">
        <v>566</v>
      </c>
      <c r="B54" s="615" t="s">
        <v>1080</v>
      </c>
      <c r="C54" s="601" t="s">
        <v>1735</v>
      </c>
      <c r="D54" s="21">
        <v>10445</v>
      </c>
      <c r="E54" s="21">
        <v>10445</v>
      </c>
      <c r="F54" s="313">
        <f t="shared" si="1"/>
        <v>0</v>
      </c>
      <c r="G54" s="136" t="s">
        <v>567</v>
      </c>
    </row>
    <row r="55" spans="1:7" ht="13.5" customHeight="1" thickBot="1" x14ac:dyDescent="0.25">
      <c r="A55" s="25" t="s">
        <v>568</v>
      </c>
      <c r="B55" s="616" t="s">
        <v>1702</v>
      </c>
      <c r="C55" s="605" t="s">
        <v>569</v>
      </c>
      <c r="D55" s="22">
        <v>43990</v>
      </c>
      <c r="E55" s="22">
        <v>44105</v>
      </c>
      <c r="F55" s="313">
        <f t="shared" si="1"/>
        <v>115</v>
      </c>
    </row>
    <row r="56" spans="1:7" ht="12.95" customHeight="1" thickBot="1" x14ac:dyDescent="0.25">
      <c r="A56" s="224" t="s">
        <v>570</v>
      </c>
      <c r="B56" s="615" t="s">
        <v>1703</v>
      </c>
      <c r="C56" s="593" t="s">
        <v>1736</v>
      </c>
      <c r="D56" s="152">
        <v>10305</v>
      </c>
      <c r="E56" s="152">
        <v>10390</v>
      </c>
      <c r="F56" s="313">
        <f t="shared" si="1"/>
        <v>85</v>
      </c>
      <c r="G56" s="351"/>
    </row>
    <row r="57" spans="1:7" ht="12.95" customHeight="1" thickBot="1" x14ac:dyDescent="0.25">
      <c r="A57" s="225" t="s">
        <v>571</v>
      </c>
      <c r="B57" s="616" t="s">
        <v>1081</v>
      </c>
      <c r="C57" s="605" t="s">
        <v>1737</v>
      </c>
      <c r="D57" s="158">
        <v>83670</v>
      </c>
      <c r="E57" s="158">
        <v>83670</v>
      </c>
      <c r="F57" s="313">
        <f t="shared" si="1"/>
        <v>0</v>
      </c>
      <c r="G57" s="299"/>
    </row>
    <row r="58" spans="1:7" ht="14.25" customHeight="1" thickBot="1" x14ac:dyDescent="0.25">
      <c r="A58" s="172" t="s">
        <v>572</v>
      </c>
      <c r="B58" s="615" t="s">
        <v>1704</v>
      </c>
      <c r="C58" s="595" t="s">
        <v>1738</v>
      </c>
      <c r="D58" s="158">
        <v>22085</v>
      </c>
      <c r="E58" s="158">
        <v>22255</v>
      </c>
      <c r="F58" s="313">
        <f t="shared" si="1"/>
        <v>170</v>
      </c>
      <c r="G58" s="287"/>
    </row>
    <row r="59" spans="1:7" ht="13.5" customHeight="1" thickBot="1" x14ac:dyDescent="0.25">
      <c r="A59" s="172" t="s">
        <v>1014</v>
      </c>
      <c r="B59" s="616" t="s">
        <v>1705</v>
      </c>
      <c r="C59" s="596" t="s">
        <v>1010</v>
      </c>
      <c r="D59" s="159">
        <v>21580</v>
      </c>
      <c r="E59" s="159">
        <v>21725</v>
      </c>
      <c r="F59" s="313">
        <f t="shared" si="1"/>
        <v>145</v>
      </c>
      <c r="G59" s="321" t="s">
        <v>1009</v>
      </c>
    </row>
    <row r="60" spans="1:7" ht="12.75" customHeight="1" thickBot="1" x14ac:dyDescent="0.25">
      <c r="A60" s="225" t="s">
        <v>573</v>
      </c>
      <c r="B60" s="615" t="s">
        <v>1082</v>
      </c>
      <c r="C60" s="593" t="s">
        <v>1739</v>
      </c>
      <c r="D60" s="152">
        <v>12295</v>
      </c>
      <c r="E60" s="152">
        <v>12430</v>
      </c>
      <c r="F60" s="313">
        <f t="shared" si="1"/>
        <v>135</v>
      </c>
      <c r="G60" s="345" t="s">
        <v>1370</v>
      </c>
    </row>
    <row r="61" spans="1:7" ht="12.75" customHeight="1" thickBot="1" x14ac:dyDescent="0.25">
      <c r="A61" s="172" t="s">
        <v>574</v>
      </c>
      <c r="B61" s="616" t="s">
        <v>1083</v>
      </c>
      <c r="C61" s="596" t="s">
        <v>575</v>
      </c>
      <c r="D61" s="22">
        <v>69100</v>
      </c>
      <c r="E61" s="22">
        <v>69275</v>
      </c>
      <c r="F61" s="313">
        <f t="shared" si="1"/>
        <v>175</v>
      </c>
    </row>
    <row r="62" spans="1:7" ht="12.95" customHeight="1" thickBot="1" x14ac:dyDescent="0.25">
      <c r="A62" s="172" t="s">
        <v>576</v>
      </c>
      <c r="B62" s="615" t="s">
        <v>1084</v>
      </c>
      <c r="C62" s="595" t="s">
        <v>1518</v>
      </c>
      <c r="D62" s="21">
        <v>12615</v>
      </c>
      <c r="E62" s="21">
        <v>12805</v>
      </c>
      <c r="F62" s="313">
        <f t="shared" si="1"/>
        <v>190</v>
      </c>
      <c r="G62" s="145" t="s">
        <v>1519</v>
      </c>
    </row>
    <row r="63" spans="1:7" ht="12.95" customHeight="1" thickBot="1" x14ac:dyDescent="0.25">
      <c r="A63" s="225" t="s">
        <v>577</v>
      </c>
      <c r="B63" s="616" t="s">
        <v>1085</v>
      </c>
      <c r="C63" s="606" t="s">
        <v>936</v>
      </c>
      <c r="D63" s="158">
        <v>2095</v>
      </c>
      <c r="E63" s="158">
        <v>2100</v>
      </c>
      <c r="F63" s="313">
        <f t="shared" si="1"/>
        <v>5</v>
      </c>
      <c r="G63" s="145" t="s">
        <v>946</v>
      </c>
    </row>
    <row r="64" spans="1:7" ht="12.95" customHeight="1" thickBot="1" x14ac:dyDescent="0.25">
      <c r="A64" s="226" t="s">
        <v>578</v>
      </c>
      <c r="B64" s="615" t="s">
        <v>1086</v>
      </c>
      <c r="C64" s="593" t="s">
        <v>579</v>
      </c>
      <c r="D64" s="158">
        <v>19665</v>
      </c>
      <c r="E64" s="158">
        <v>19760</v>
      </c>
      <c r="F64" s="313">
        <f t="shared" ref="F64" si="10">E64-D64</f>
        <v>95</v>
      </c>
    </row>
    <row r="65" spans="1:13" ht="12.95" customHeight="1" thickBot="1" x14ac:dyDescent="0.25">
      <c r="A65" s="226" t="s">
        <v>580</v>
      </c>
      <c r="B65" s="616" t="s">
        <v>1087</v>
      </c>
      <c r="C65" s="594" t="s">
        <v>1740</v>
      </c>
      <c r="D65" s="22">
        <v>61775</v>
      </c>
      <c r="E65" s="22">
        <v>62275</v>
      </c>
      <c r="F65" s="313">
        <f t="shared" si="1"/>
        <v>500</v>
      </c>
    </row>
    <row r="66" spans="1:13" ht="12" customHeight="1" thickBot="1" x14ac:dyDescent="0.25">
      <c r="A66" s="226" t="s">
        <v>581</v>
      </c>
      <c r="B66" s="615" t="s">
        <v>1706</v>
      </c>
      <c r="C66" s="607" t="s">
        <v>1741</v>
      </c>
      <c r="D66" s="22">
        <v>28805</v>
      </c>
      <c r="E66" s="22">
        <v>29035</v>
      </c>
      <c r="F66" s="313">
        <f t="shared" si="1"/>
        <v>230</v>
      </c>
      <c r="G66" s="316"/>
    </row>
    <row r="67" spans="1:13" ht="12.95" customHeight="1" thickBot="1" x14ac:dyDescent="0.25">
      <c r="A67" s="172" t="s">
        <v>582</v>
      </c>
      <c r="B67" s="616" t="s">
        <v>1707</v>
      </c>
      <c r="C67" s="604" t="s">
        <v>1742</v>
      </c>
      <c r="D67" s="152">
        <v>7155</v>
      </c>
      <c r="E67" s="152">
        <v>7225</v>
      </c>
      <c r="F67" s="313">
        <f t="shared" si="1"/>
        <v>70</v>
      </c>
    </row>
    <row r="68" spans="1:13" ht="12.95" customHeight="1" thickBot="1" x14ac:dyDescent="0.25">
      <c r="A68" s="172" t="s">
        <v>583</v>
      </c>
      <c r="B68" s="615" t="s">
        <v>1088</v>
      </c>
      <c r="C68" s="593" t="s">
        <v>1743</v>
      </c>
      <c r="D68" s="162">
        <v>25365</v>
      </c>
      <c r="E68" s="162">
        <v>25515</v>
      </c>
      <c r="F68" s="313">
        <f t="shared" si="1"/>
        <v>150</v>
      </c>
    </row>
    <row r="69" spans="1:13" ht="12.95" customHeight="1" thickBot="1" x14ac:dyDescent="0.25">
      <c r="A69" s="172" t="s">
        <v>584</v>
      </c>
      <c r="B69" s="616" t="s">
        <v>1089</v>
      </c>
      <c r="C69" s="599" t="s">
        <v>585</v>
      </c>
      <c r="D69" s="22">
        <v>53190</v>
      </c>
      <c r="E69" s="22">
        <v>53460</v>
      </c>
      <c r="F69" s="313">
        <f t="shared" si="1"/>
        <v>270</v>
      </c>
      <c r="G69" s="317"/>
      <c r="H69" s="116"/>
    </row>
    <row r="70" spans="1:13" ht="12.95" customHeight="1" thickBot="1" x14ac:dyDescent="0.25">
      <c r="A70" s="227" t="s">
        <v>586</v>
      </c>
      <c r="B70" s="615" t="s">
        <v>1090</v>
      </c>
      <c r="C70" s="591" t="s">
        <v>587</v>
      </c>
      <c r="D70" s="157">
        <v>83890</v>
      </c>
      <c r="E70" s="157">
        <v>84320</v>
      </c>
      <c r="F70" s="313">
        <f t="shared" ref="F70:F108" si="11">E70-D70</f>
        <v>430</v>
      </c>
      <c r="G70" s="136" t="s">
        <v>588</v>
      </c>
    </row>
    <row r="71" spans="1:13" ht="12.95" customHeight="1" thickBot="1" x14ac:dyDescent="0.25">
      <c r="A71" s="226" t="s">
        <v>589</v>
      </c>
      <c r="B71" s="616" t="s">
        <v>1708</v>
      </c>
      <c r="C71" s="592" t="s">
        <v>590</v>
      </c>
      <c r="D71" s="21">
        <v>35325</v>
      </c>
      <c r="E71" s="278">
        <v>35905</v>
      </c>
      <c r="F71" s="313">
        <f t="shared" si="11"/>
        <v>580</v>
      </c>
    </row>
    <row r="72" spans="1:13" ht="12.95" customHeight="1" thickBot="1" x14ac:dyDescent="0.25">
      <c r="A72" s="172" t="s">
        <v>591</v>
      </c>
      <c r="B72" s="615" t="s">
        <v>1091</v>
      </c>
      <c r="C72" s="593" t="s">
        <v>1744</v>
      </c>
      <c r="D72" s="22">
        <v>4075</v>
      </c>
      <c r="E72" s="22">
        <v>4400</v>
      </c>
      <c r="F72" s="313">
        <f t="shared" si="11"/>
        <v>325</v>
      </c>
      <c r="G72" s="352"/>
    </row>
    <row r="73" spans="1:13" ht="13.5" customHeight="1" thickBot="1" x14ac:dyDescent="0.25">
      <c r="A73" s="172" t="s">
        <v>592</v>
      </c>
      <c r="B73" s="616" t="s">
        <v>1092</v>
      </c>
      <c r="C73" s="592" t="s">
        <v>1745</v>
      </c>
      <c r="D73" s="22">
        <v>52430</v>
      </c>
      <c r="E73" s="22">
        <v>52885</v>
      </c>
      <c r="F73" s="313">
        <f t="shared" si="11"/>
        <v>455</v>
      </c>
      <c r="G73" s="318"/>
    </row>
    <row r="74" spans="1:13" ht="12.95" customHeight="1" thickBot="1" x14ac:dyDescent="0.25">
      <c r="A74" s="227" t="s">
        <v>593</v>
      </c>
      <c r="B74" s="615" t="s">
        <v>1093</v>
      </c>
      <c r="C74" s="600" t="s">
        <v>1639</v>
      </c>
      <c r="D74" s="155">
        <v>9095</v>
      </c>
      <c r="E74" s="155">
        <v>9125</v>
      </c>
      <c r="F74" s="568">
        <f t="shared" ref="F74" si="12">E74-D74</f>
        <v>30</v>
      </c>
      <c r="G74" s="138"/>
    </row>
    <row r="75" spans="1:13" ht="12.95" customHeight="1" thickBot="1" x14ac:dyDescent="0.25">
      <c r="A75" s="226" t="s">
        <v>594</v>
      </c>
      <c r="B75" s="616" t="s">
        <v>1094</v>
      </c>
      <c r="C75" s="599" t="s">
        <v>595</v>
      </c>
      <c r="D75" s="22">
        <v>270</v>
      </c>
      <c r="E75" s="22">
        <v>270</v>
      </c>
      <c r="F75" s="313">
        <f t="shared" si="11"/>
        <v>0</v>
      </c>
      <c r="G75" s="136" t="s">
        <v>498</v>
      </c>
      <c r="M75" s="588" t="s">
        <v>1586</v>
      </c>
    </row>
    <row r="76" spans="1:13" ht="12.95" customHeight="1" thickBot="1" x14ac:dyDescent="0.25">
      <c r="A76" s="226" t="s">
        <v>596</v>
      </c>
      <c r="B76" s="615" t="s">
        <v>1095</v>
      </c>
      <c r="C76" s="600" t="s">
        <v>971</v>
      </c>
      <c r="D76" s="155">
        <v>24975</v>
      </c>
      <c r="E76" s="155">
        <v>25090</v>
      </c>
      <c r="F76" s="313">
        <f t="shared" si="11"/>
        <v>115</v>
      </c>
      <c r="G76" s="145" t="s">
        <v>1012</v>
      </c>
    </row>
    <row r="77" spans="1:13" ht="12.95" customHeight="1" thickBot="1" x14ac:dyDescent="0.25">
      <c r="A77" s="226" t="s">
        <v>597</v>
      </c>
      <c r="B77" s="616" t="s">
        <v>1096</v>
      </c>
      <c r="C77" s="599" t="s">
        <v>1629</v>
      </c>
      <c r="D77" s="22">
        <v>15855</v>
      </c>
      <c r="E77" s="22">
        <v>16215</v>
      </c>
      <c r="F77" s="313">
        <f t="shared" ref="F77" si="13">E77-D77</f>
        <v>360</v>
      </c>
      <c r="G77" s="543" t="s">
        <v>1630</v>
      </c>
    </row>
    <row r="78" spans="1:13" ht="12.95" customHeight="1" thickBot="1" x14ac:dyDescent="0.25">
      <c r="A78" s="226" t="s">
        <v>598</v>
      </c>
      <c r="B78" s="615" t="s">
        <v>1097</v>
      </c>
      <c r="C78" s="600" t="s">
        <v>977</v>
      </c>
      <c r="D78" s="22">
        <v>34495</v>
      </c>
      <c r="E78" s="22">
        <v>34820</v>
      </c>
      <c r="F78" s="313">
        <f t="shared" si="11"/>
        <v>325</v>
      </c>
      <c r="G78" s="145" t="s">
        <v>972</v>
      </c>
    </row>
    <row r="79" spans="1:13" ht="12.95" customHeight="1" thickBot="1" x14ac:dyDescent="0.25">
      <c r="A79" s="226" t="s">
        <v>599</v>
      </c>
      <c r="B79" s="616" t="s">
        <v>1098</v>
      </c>
      <c r="C79" s="599" t="s">
        <v>1746</v>
      </c>
      <c r="D79" s="22">
        <v>6930</v>
      </c>
      <c r="E79" s="22">
        <v>7055</v>
      </c>
      <c r="F79" s="313">
        <f t="shared" si="11"/>
        <v>125</v>
      </c>
      <c r="G79" s="456" t="s">
        <v>1464</v>
      </c>
    </row>
    <row r="80" spans="1:13" ht="12.95" customHeight="1" thickBot="1" x14ac:dyDescent="0.25">
      <c r="A80" s="226" t="s">
        <v>600</v>
      </c>
      <c r="B80" s="615" t="s">
        <v>1709</v>
      </c>
      <c r="C80" s="600" t="s">
        <v>601</v>
      </c>
      <c r="D80" s="162">
        <v>27630</v>
      </c>
      <c r="E80" s="162">
        <v>27655</v>
      </c>
      <c r="F80" s="313">
        <f t="shared" si="11"/>
        <v>25</v>
      </c>
    </row>
    <row r="81" spans="1:13" ht="12.95" customHeight="1" thickBot="1" x14ac:dyDescent="0.25">
      <c r="A81" s="226" t="s">
        <v>602</v>
      </c>
      <c r="B81" s="616" t="s">
        <v>1099</v>
      </c>
      <c r="C81" s="599" t="s">
        <v>1542</v>
      </c>
      <c r="D81" s="495">
        <v>9085</v>
      </c>
      <c r="E81" s="495">
        <v>9235</v>
      </c>
      <c r="F81" s="313">
        <f t="shared" si="11"/>
        <v>150</v>
      </c>
    </row>
    <row r="82" spans="1:13" ht="12.95" customHeight="1" thickBot="1" x14ac:dyDescent="0.25">
      <c r="A82" s="226" t="s">
        <v>603</v>
      </c>
      <c r="B82" s="615" t="s">
        <v>1100</v>
      </c>
      <c r="C82" s="600" t="s">
        <v>607</v>
      </c>
      <c r="D82" s="703"/>
      <c r="E82" s="703"/>
      <c r="F82" s="584">
        <v>205</v>
      </c>
      <c r="G82" s="492">
        <v>62000</v>
      </c>
    </row>
    <row r="83" spans="1:13" ht="12.95" customHeight="1" thickBot="1" x14ac:dyDescent="0.25">
      <c r="A83" s="226" t="s">
        <v>604</v>
      </c>
      <c r="B83" s="616" t="s">
        <v>1101</v>
      </c>
      <c r="C83" s="599" t="s">
        <v>1747</v>
      </c>
      <c r="D83" s="22">
        <v>7055</v>
      </c>
      <c r="E83" s="22">
        <v>7125</v>
      </c>
      <c r="F83" s="313">
        <f t="shared" si="11"/>
        <v>70</v>
      </c>
      <c r="G83" s="136" t="s">
        <v>515</v>
      </c>
    </row>
    <row r="84" spans="1:13" ht="12.95" customHeight="1" thickBot="1" x14ac:dyDescent="0.25">
      <c r="A84" s="226" t="s">
        <v>605</v>
      </c>
      <c r="B84" s="615" t="s">
        <v>1102</v>
      </c>
      <c r="C84" s="600" t="s">
        <v>1748</v>
      </c>
      <c r="D84" s="22">
        <v>11235</v>
      </c>
      <c r="E84" s="22">
        <v>11365</v>
      </c>
      <c r="F84" s="313">
        <f t="shared" si="11"/>
        <v>130</v>
      </c>
      <c r="G84" s="117"/>
      <c r="H84" s="107"/>
    </row>
    <row r="85" spans="1:13" ht="12.95" customHeight="1" thickBot="1" x14ac:dyDescent="0.25">
      <c r="A85" s="226" t="s">
        <v>606</v>
      </c>
      <c r="B85" s="616" t="s">
        <v>1103</v>
      </c>
      <c r="C85" s="599" t="s">
        <v>1469</v>
      </c>
      <c r="D85" s="22">
        <v>8455</v>
      </c>
      <c r="E85" s="22">
        <v>8600</v>
      </c>
      <c r="F85" s="313">
        <f t="shared" si="11"/>
        <v>145</v>
      </c>
      <c r="G85" s="107"/>
      <c r="H85" s="107"/>
    </row>
    <row r="86" spans="1:13" ht="12.95" customHeight="1" thickBot="1" x14ac:dyDescent="0.25">
      <c r="A86" s="172" t="s">
        <v>608</v>
      </c>
      <c r="B86" s="615" t="s">
        <v>1710</v>
      </c>
      <c r="C86" s="600" t="s">
        <v>1749</v>
      </c>
      <c r="D86" s="22">
        <v>33805</v>
      </c>
      <c r="E86" s="22">
        <v>34300</v>
      </c>
      <c r="F86" s="313">
        <f t="shared" si="11"/>
        <v>495</v>
      </c>
      <c r="G86" s="136" t="s">
        <v>515</v>
      </c>
    </row>
    <row r="87" spans="1:13" ht="12.95" customHeight="1" thickBot="1" x14ac:dyDescent="0.25">
      <c r="A87" s="226" t="s">
        <v>609</v>
      </c>
      <c r="B87" s="616" t="s">
        <v>1711</v>
      </c>
      <c r="C87" s="599" t="s">
        <v>610</v>
      </c>
      <c r="D87" s="22">
        <v>34765</v>
      </c>
      <c r="E87" s="22">
        <v>34865</v>
      </c>
      <c r="F87" s="313">
        <f t="shared" si="11"/>
        <v>100</v>
      </c>
      <c r="G87" s="112"/>
    </row>
    <row r="88" spans="1:13" ht="12.95" customHeight="1" thickBot="1" x14ac:dyDescent="0.25">
      <c r="A88" s="172" t="s">
        <v>611</v>
      </c>
      <c r="B88" s="615" t="s">
        <v>1104</v>
      </c>
      <c r="C88" s="601" t="s">
        <v>612</v>
      </c>
      <c r="D88" s="22">
        <v>18255</v>
      </c>
      <c r="E88" s="22">
        <v>18340</v>
      </c>
      <c r="F88" s="313">
        <f t="shared" si="11"/>
        <v>85</v>
      </c>
      <c r="G88" s="112"/>
    </row>
    <row r="89" spans="1:13" ht="12.95" customHeight="1" thickBot="1" x14ac:dyDescent="0.25">
      <c r="A89" s="226" t="s">
        <v>613</v>
      </c>
      <c r="B89" s="616" t="s">
        <v>1105</v>
      </c>
      <c r="C89" s="602" t="s">
        <v>614</v>
      </c>
      <c r="D89" s="22">
        <v>66555</v>
      </c>
      <c r="E89" s="22">
        <v>66735</v>
      </c>
      <c r="F89" s="313">
        <f t="shared" si="11"/>
        <v>180</v>
      </c>
      <c r="G89" s="112"/>
    </row>
    <row r="90" spans="1:13" ht="14.25" customHeight="1" thickBot="1" x14ac:dyDescent="0.25">
      <c r="A90" s="226" t="s">
        <v>615</v>
      </c>
      <c r="B90" s="615" t="s">
        <v>1106</v>
      </c>
      <c r="C90" s="608" t="s">
        <v>1006</v>
      </c>
      <c r="D90" s="22">
        <v>58765</v>
      </c>
      <c r="E90" s="22">
        <v>59005</v>
      </c>
      <c r="F90" s="313">
        <f t="shared" si="11"/>
        <v>240</v>
      </c>
      <c r="G90" s="325"/>
    </row>
    <row r="91" spans="1:13" ht="13.5" thickBot="1" x14ac:dyDescent="0.25">
      <c r="A91" s="226" t="s">
        <v>616</v>
      </c>
      <c r="B91" s="616" t="s">
        <v>1107</v>
      </c>
      <c r="C91" s="609" t="s">
        <v>997</v>
      </c>
      <c r="D91" s="22">
        <v>11945</v>
      </c>
      <c r="E91" s="22">
        <v>12115</v>
      </c>
      <c r="F91" s="313">
        <f t="shared" si="11"/>
        <v>170</v>
      </c>
      <c r="G91" s="146" t="s">
        <v>998</v>
      </c>
    </row>
    <row r="92" spans="1:13" s="299" customFormat="1" ht="14.25" customHeight="1" thickBot="1" x14ac:dyDescent="0.25">
      <c r="A92" s="286" t="s">
        <v>617</v>
      </c>
      <c r="B92" s="617" t="s">
        <v>1712</v>
      </c>
      <c r="C92" s="640" t="s">
        <v>1031</v>
      </c>
      <c r="D92" s="278">
        <v>11585</v>
      </c>
      <c r="E92" s="278">
        <v>11715</v>
      </c>
      <c r="F92" s="313">
        <f t="shared" si="11"/>
        <v>130</v>
      </c>
      <c r="G92" s="658">
        <v>11220</v>
      </c>
      <c r="I92" s="690"/>
      <c r="M92" s="691"/>
    </row>
    <row r="93" spans="1:13" ht="14.25" customHeight="1" thickBot="1" x14ac:dyDescent="0.25">
      <c r="A93" s="29" t="s">
        <v>618</v>
      </c>
      <c r="B93" s="616" t="s">
        <v>1108</v>
      </c>
      <c r="C93" s="599" t="s">
        <v>1750</v>
      </c>
      <c r="D93" s="22">
        <v>655</v>
      </c>
      <c r="E93" s="22">
        <v>655</v>
      </c>
      <c r="F93" s="313">
        <f t="shared" si="11"/>
        <v>0</v>
      </c>
      <c r="G93" s="588" t="s">
        <v>1586</v>
      </c>
    </row>
    <row r="94" spans="1:13" s="154" customFormat="1" ht="12.95" customHeight="1" thickBot="1" x14ac:dyDescent="0.25">
      <c r="A94" s="226" t="s">
        <v>619</v>
      </c>
      <c r="B94" s="615" t="s">
        <v>1359</v>
      </c>
      <c r="C94" s="600" t="s">
        <v>1751</v>
      </c>
      <c r="D94" s="22">
        <v>34790</v>
      </c>
      <c r="E94" s="22">
        <v>35030</v>
      </c>
      <c r="F94" s="313">
        <f t="shared" si="11"/>
        <v>240</v>
      </c>
      <c r="G94" s="694"/>
    </row>
    <row r="95" spans="1:13" ht="12.95" customHeight="1" thickBot="1" x14ac:dyDescent="0.25">
      <c r="A95" s="226" t="s">
        <v>620</v>
      </c>
      <c r="B95" s="616" t="s">
        <v>1109</v>
      </c>
      <c r="C95" s="604" t="s">
        <v>1752</v>
      </c>
      <c r="D95" s="22">
        <v>12955</v>
      </c>
      <c r="E95" s="22">
        <v>13145</v>
      </c>
      <c r="F95" s="313">
        <f t="shared" si="11"/>
        <v>190</v>
      </c>
      <c r="G95" s="695"/>
    </row>
    <row r="96" spans="1:13" ht="12.95" customHeight="1" thickBot="1" x14ac:dyDescent="0.25">
      <c r="A96" s="172" t="s">
        <v>621</v>
      </c>
      <c r="B96" s="615" t="s">
        <v>1110</v>
      </c>
      <c r="C96" s="591" t="s">
        <v>622</v>
      </c>
      <c r="D96" s="278">
        <v>40300</v>
      </c>
      <c r="E96" s="278">
        <v>40445</v>
      </c>
      <c r="F96" s="313">
        <f t="shared" si="11"/>
        <v>145</v>
      </c>
      <c r="G96" s="696"/>
    </row>
    <row r="97" spans="1:10" ht="15" customHeight="1" thickBot="1" x14ac:dyDescent="0.25">
      <c r="A97" s="286" t="s">
        <v>623</v>
      </c>
      <c r="B97" s="616" t="s">
        <v>1111</v>
      </c>
      <c r="C97" s="610" t="s">
        <v>1753</v>
      </c>
      <c r="D97" s="278">
        <v>24000</v>
      </c>
      <c r="E97" s="278">
        <v>24115</v>
      </c>
      <c r="F97" s="313">
        <f t="shared" si="11"/>
        <v>115</v>
      </c>
      <c r="G97" s="318" t="s">
        <v>1350</v>
      </c>
    </row>
    <row r="98" spans="1:10" ht="12.95" customHeight="1" thickBot="1" x14ac:dyDescent="0.25">
      <c r="A98" s="172" t="s">
        <v>624</v>
      </c>
      <c r="B98" s="615" t="s">
        <v>1713</v>
      </c>
      <c r="C98" s="591" t="s">
        <v>1634</v>
      </c>
      <c r="D98" s="158">
        <v>8750</v>
      </c>
      <c r="E98" s="158">
        <v>8965</v>
      </c>
      <c r="F98" s="313">
        <f t="shared" ref="F98" si="14">E98-D98</f>
        <v>215</v>
      </c>
      <c r="G98" s="539"/>
    </row>
    <row r="99" spans="1:10" ht="12.75" customHeight="1" thickBot="1" x14ac:dyDescent="0.25">
      <c r="A99" s="226" t="s">
        <v>625</v>
      </c>
      <c r="B99" s="616" t="s">
        <v>1714</v>
      </c>
      <c r="C99" s="604" t="s">
        <v>1754</v>
      </c>
      <c r="D99" s="158">
        <v>11960</v>
      </c>
      <c r="E99" s="158">
        <v>12020</v>
      </c>
      <c r="F99" s="313">
        <f t="shared" si="11"/>
        <v>60</v>
      </c>
      <c r="G99" s="314" t="s">
        <v>537</v>
      </c>
    </row>
    <row r="100" spans="1:10" ht="15" customHeight="1" thickBot="1" x14ac:dyDescent="0.25">
      <c r="A100" s="172" t="s">
        <v>626</v>
      </c>
      <c r="B100" s="615" t="s">
        <v>1686</v>
      </c>
      <c r="C100" s="601" t="s">
        <v>1688</v>
      </c>
      <c r="D100" s="158">
        <v>4035</v>
      </c>
      <c r="E100" s="158">
        <v>4160</v>
      </c>
      <c r="F100" s="313">
        <f t="shared" ref="F100" si="15">E100-D100</f>
        <v>125</v>
      </c>
      <c r="G100" s="589"/>
    </row>
    <row r="101" spans="1:10" ht="12.95" customHeight="1" thickBot="1" x14ac:dyDescent="0.25">
      <c r="A101" s="226" t="s">
        <v>627</v>
      </c>
      <c r="B101" s="616" t="s">
        <v>1112</v>
      </c>
      <c r="C101" s="599" t="s">
        <v>1481</v>
      </c>
      <c r="D101" s="165">
        <v>12335</v>
      </c>
      <c r="E101" s="165">
        <v>12495</v>
      </c>
      <c r="F101" s="313">
        <f t="shared" si="11"/>
        <v>160</v>
      </c>
      <c r="G101" s="107"/>
    </row>
    <row r="102" spans="1:10" ht="12.95" customHeight="1" thickBot="1" x14ac:dyDescent="0.25">
      <c r="A102" s="228" t="s">
        <v>628</v>
      </c>
      <c r="B102" s="615" t="s">
        <v>1113</v>
      </c>
      <c r="C102" s="611" t="s">
        <v>961</v>
      </c>
      <c r="D102" s="165">
        <v>50635</v>
      </c>
      <c r="E102" s="165">
        <v>50850</v>
      </c>
      <c r="F102" s="313">
        <f t="shared" si="11"/>
        <v>215</v>
      </c>
      <c r="G102" s="327"/>
    </row>
    <row r="103" spans="1:10" ht="12.95" customHeight="1" thickBot="1" x14ac:dyDescent="0.25">
      <c r="A103" s="226" t="s">
        <v>629</v>
      </c>
      <c r="B103" s="616" t="s">
        <v>263</v>
      </c>
      <c r="C103" s="599" t="s">
        <v>1755</v>
      </c>
      <c r="D103" s="22">
        <v>6035</v>
      </c>
      <c r="E103" s="22">
        <v>6095</v>
      </c>
      <c r="F103" s="313">
        <f t="shared" si="11"/>
        <v>60</v>
      </c>
      <c r="G103" s="351"/>
    </row>
    <row r="104" spans="1:10" ht="14.25" customHeight="1" thickBot="1" x14ac:dyDescent="0.25">
      <c r="A104" s="172" t="s">
        <v>630</v>
      </c>
      <c r="B104" s="615" t="s">
        <v>1374</v>
      </c>
      <c r="C104" s="601" t="s">
        <v>1756</v>
      </c>
      <c r="D104" s="21">
        <v>20870</v>
      </c>
      <c r="E104" s="21">
        <v>21030</v>
      </c>
      <c r="F104" s="313">
        <f t="shared" si="11"/>
        <v>160</v>
      </c>
      <c r="G104" s="318" t="s">
        <v>1371</v>
      </c>
    </row>
    <row r="105" spans="1:10" ht="12.95" customHeight="1" thickBot="1" x14ac:dyDescent="0.25">
      <c r="A105" s="172" t="s">
        <v>631</v>
      </c>
      <c r="B105" s="616" t="s">
        <v>1114</v>
      </c>
      <c r="C105" s="596" t="s">
        <v>632</v>
      </c>
      <c r="D105" s="22">
        <v>20315</v>
      </c>
      <c r="E105" s="22">
        <v>20375</v>
      </c>
      <c r="F105" s="313">
        <f t="shared" si="11"/>
        <v>60</v>
      </c>
    </row>
    <row r="106" spans="1:10" ht="14.1" customHeight="1" thickBot="1" x14ac:dyDescent="0.25">
      <c r="A106" s="224" t="s">
        <v>633</v>
      </c>
      <c r="B106" s="615" t="s">
        <v>1115</v>
      </c>
      <c r="C106" s="593" t="s">
        <v>634</v>
      </c>
      <c r="D106" s="21">
        <v>87295</v>
      </c>
      <c r="E106" s="21">
        <v>87730</v>
      </c>
      <c r="F106" s="313">
        <f t="shared" si="11"/>
        <v>435</v>
      </c>
      <c r="G106" s="160" t="s">
        <v>544</v>
      </c>
    </row>
    <row r="107" spans="1:10" ht="14.1" customHeight="1" thickBot="1" x14ac:dyDescent="0.25">
      <c r="A107" s="224" t="s">
        <v>635</v>
      </c>
      <c r="B107" s="616" t="s">
        <v>1116</v>
      </c>
      <c r="C107" s="592" t="s">
        <v>636</v>
      </c>
      <c r="D107" s="278">
        <v>11055</v>
      </c>
      <c r="E107" s="278">
        <v>11055</v>
      </c>
      <c r="F107" s="313">
        <f t="shared" si="11"/>
        <v>0</v>
      </c>
      <c r="G107" s="564" t="s">
        <v>1643</v>
      </c>
      <c r="J107" t="s">
        <v>1983</v>
      </c>
    </row>
    <row r="108" spans="1:10" ht="14.1" customHeight="1" thickBot="1" x14ac:dyDescent="0.25">
      <c r="A108" s="172" t="s">
        <v>637</v>
      </c>
      <c r="B108" s="615" t="s">
        <v>1117</v>
      </c>
      <c r="C108" s="601" t="s">
        <v>1757</v>
      </c>
      <c r="D108" s="21">
        <v>28435</v>
      </c>
      <c r="E108" s="21">
        <v>28725</v>
      </c>
      <c r="F108" s="313">
        <f t="shared" si="11"/>
        <v>290</v>
      </c>
      <c r="G108" s="33"/>
    </row>
    <row r="109" spans="1:10" ht="14.1" customHeight="1" thickBot="1" x14ac:dyDescent="0.25">
      <c r="A109" s="225" t="s">
        <v>638</v>
      </c>
      <c r="B109" s="616" t="s">
        <v>1118</v>
      </c>
      <c r="C109" s="592" t="s">
        <v>1612</v>
      </c>
      <c r="D109" s="152">
        <v>18395</v>
      </c>
      <c r="E109" s="152">
        <v>18620</v>
      </c>
      <c r="F109" s="313">
        <f t="shared" ref="F109" si="16">E109-D109</f>
        <v>225</v>
      </c>
      <c r="G109" s="35"/>
    </row>
    <row r="110" spans="1:10" ht="15.6" customHeight="1" thickBot="1" x14ac:dyDescent="0.25">
      <c r="A110" s="225" t="s">
        <v>639</v>
      </c>
      <c r="B110" s="615" t="s">
        <v>1119</v>
      </c>
      <c r="C110" s="612" t="s">
        <v>1663</v>
      </c>
      <c r="D110" s="152">
        <v>8605</v>
      </c>
      <c r="E110" s="152">
        <v>8890</v>
      </c>
      <c r="F110" s="313">
        <f t="shared" ref="F110" si="17">E110-D110</f>
        <v>285</v>
      </c>
      <c r="G110" s="570"/>
      <c r="J110" s="312"/>
    </row>
    <row r="111" spans="1:10" ht="14.25" customHeight="1" thickBot="1" x14ac:dyDescent="0.25">
      <c r="A111" s="172" t="s">
        <v>1365</v>
      </c>
      <c r="B111" s="616" t="s">
        <v>1762</v>
      </c>
      <c r="C111" s="596" t="s">
        <v>1758</v>
      </c>
      <c r="D111" s="20">
        <v>23020</v>
      </c>
      <c r="E111" s="20">
        <v>23125</v>
      </c>
      <c r="F111" s="313">
        <f t="shared" ref="F111:F117" si="18">E111-D111</f>
        <v>105</v>
      </c>
      <c r="G111" s="287" t="s">
        <v>1361</v>
      </c>
    </row>
    <row r="112" spans="1:10" ht="16.5" customHeight="1" thickBot="1" x14ac:dyDescent="0.25">
      <c r="A112" s="226" t="s">
        <v>640</v>
      </c>
      <c r="B112" s="615" t="s">
        <v>1120</v>
      </c>
      <c r="C112" s="595" t="s">
        <v>1759</v>
      </c>
      <c r="D112" s="22">
        <v>16710</v>
      </c>
      <c r="E112" s="22">
        <v>16715</v>
      </c>
      <c r="F112" s="313">
        <f t="shared" si="18"/>
        <v>5</v>
      </c>
      <c r="G112" s="33"/>
    </row>
    <row r="113" spans="1:7" ht="14.1" customHeight="1" thickBot="1" x14ac:dyDescent="0.25">
      <c r="A113" s="225" t="s">
        <v>641</v>
      </c>
      <c r="B113" s="615" t="s">
        <v>1121</v>
      </c>
      <c r="C113" s="594" t="s">
        <v>642</v>
      </c>
      <c r="D113" s="152">
        <v>55070</v>
      </c>
      <c r="E113" s="152">
        <v>55240</v>
      </c>
      <c r="F113" s="313">
        <f>E113-D113</f>
        <v>170</v>
      </c>
      <c r="G113" s="160" t="s">
        <v>556</v>
      </c>
    </row>
    <row r="114" spans="1:7" ht="14.1" customHeight="1" thickBot="1" x14ac:dyDescent="0.25">
      <c r="A114" s="172" t="s">
        <v>643</v>
      </c>
      <c r="B114" s="616" t="s">
        <v>1715</v>
      </c>
      <c r="C114" s="595" t="s">
        <v>1760</v>
      </c>
      <c r="D114" s="575">
        <v>14650</v>
      </c>
      <c r="E114" s="575">
        <v>14760</v>
      </c>
      <c r="F114" s="313">
        <f t="shared" si="18"/>
        <v>110</v>
      </c>
      <c r="G114" s="33"/>
    </row>
    <row r="115" spans="1:7" ht="14.1" customHeight="1" thickBot="1" x14ac:dyDescent="0.25">
      <c r="A115" s="226" t="s">
        <v>644</v>
      </c>
      <c r="B115" s="615" t="s">
        <v>1122</v>
      </c>
      <c r="C115" s="594" t="s">
        <v>645</v>
      </c>
      <c r="D115" s="278">
        <v>47320</v>
      </c>
      <c r="E115" s="278">
        <v>47425</v>
      </c>
      <c r="F115" s="313">
        <f t="shared" si="18"/>
        <v>105</v>
      </c>
      <c r="G115" s="444"/>
    </row>
    <row r="116" spans="1:7" ht="14.25" customHeight="1" thickBot="1" x14ac:dyDescent="0.25">
      <c r="A116" s="590" t="s">
        <v>646</v>
      </c>
      <c r="B116" s="618" t="s">
        <v>217</v>
      </c>
      <c r="C116" s="597" t="s">
        <v>647</v>
      </c>
      <c r="D116" s="278">
        <v>19735</v>
      </c>
      <c r="E116" s="278">
        <v>19875</v>
      </c>
      <c r="F116" s="313">
        <f t="shared" si="18"/>
        <v>140</v>
      </c>
      <c r="G116" s="33"/>
    </row>
    <row r="117" spans="1:7" ht="14.1" customHeight="1" thickBot="1" x14ac:dyDescent="0.25">
      <c r="A117" s="224" t="s">
        <v>648</v>
      </c>
      <c r="B117" s="615" t="s">
        <v>1124</v>
      </c>
      <c r="C117" s="613" t="s">
        <v>647</v>
      </c>
      <c r="D117" s="152">
        <v>7470</v>
      </c>
      <c r="E117" s="152">
        <v>7565</v>
      </c>
      <c r="F117" s="313">
        <f t="shared" si="18"/>
        <v>95</v>
      </c>
      <c r="G117" s="359"/>
    </row>
    <row r="118" spans="1:7" ht="18" customHeight="1" thickBot="1" x14ac:dyDescent="0.25">
      <c r="A118" s="24"/>
      <c r="B118" s="142"/>
      <c r="C118" s="21"/>
      <c r="D118" s="21"/>
      <c r="E118" s="21" t="s">
        <v>1017</v>
      </c>
      <c r="F118" s="463">
        <f>SUM(F6:F117)</f>
        <v>21880</v>
      </c>
      <c r="G118" s="501">
        <f>F82</f>
        <v>205</v>
      </c>
    </row>
    <row r="119" spans="1:7" ht="27" customHeight="1" thickBot="1" x14ac:dyDescent="0.25">
      <c r="A119" s="177"/>
      <c r="B119" s="580" t="s">
        <v>1040</v>
      </c>
      <c r="C119" s="579"/>
      <c r="D119" s="452">
        <f>SUM('Общ. счетчики'!G10:G11)</f>
        <v>22380</v>
      </c>
      <c r="E119" s="320" t="s">
        <v>492</v>
      </c>
      <c r="G119" s="12"/>
    </row>
  </sheetData>
  <customSheetViews>
    <customSheetView guid="{59BB3A05-2517-4212-B4B0-766CE27362F6}" scale="120" showPageBreaks="1" fitToPage="1" printArea="1" hiddenColumns="1" state="hidden" view="pageBreakPreview" topLeftCell="A88">
      <selection activeCell="E19" sqref="E1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53" t="s">
        <v>649</v>
      </c>
      <c r="D1" s="766"/>
    </row>
    <row r="2" spans="1:8" x14ac:dyDescent="0.2">
      <c r="C2" s="105"/>
      <c r="D2" s="106"/>
      <c r="E2" s="749" t="s">
        <v>2001</v>
      </c>
      <c r="F2" s="749"/>
    </row>
    <row r="3" spans="1:8" ht="13.5" thickBot="1" x14ac:dyDescent="0.25">
      <c r="A3" s="767" t="s">
        <v>650</v>
      </c>
      <c r="B3" s="767"/>
      <c r="C3" s="2"/>
      <c r="F3" s="2"/>
    </row>
    <row r="4" spans="1:8" ht="13.5" thickBot="1" x14ac:dyDescent="0.25">
      <c r="A4" s="758" t="s">
        <v>1123</v>
      </c>
      <c r="B4" s="756" t="s">
        <v>481</v>
      </c>
      <c r="C4" s="756" t="s">
        <v>1</v>
      </c>
      <c r="D4" s="756" t="s">
        <v>2</v>
      </c>
      <c r="E4" s="756"/>
      <c r="F4" s="756" t="s">
        <v>5</v>
      </c>
    </row>
    <row r="5" spans="1:8" ht="13.5" thickBot="1" x14ac:dyDescent="0.25">
      <c r="A5" s="759"/>
      <c r="B5" s="756"/>
      <c r="C5" s="756"/>
      <c r="D5" s="756"/>
      <c r="E5" s="756"/>
      <c r="F5" s="756"/>
    </row>
    <row r="6" spans="1:8" ht="13.5" thickBot="1" x14ac:dyDescent="0.25">
      <c r="A6" s="760"/>
      <c r="B6" s="756"/>
      <c r="C6" s="756"/>
      <c r="D6" s="110" t="s">
        <v>6</v>
      </c>
      <c r="E6" s="111" t="s">
        <v>7</v>
      </c>
      <c r="F6" s="756"/>
    </row>
    <row r="7" spans="1:8" ht="15" customHeight="1" thickBot="1" x14ac:dyDescent="0.25">
      <c r="A7" s="142" t="s">
        <v>651</v>
      </c>
      <c r="B7" s="619" t="s">
        <v>1763</v>
      </c>
      <c r="C7" s="623" t="s">
        <v>1765</v>
      </c>
      <c r="D7" s="278">
        <v>12170</v>
      </c>
      <c r="E7" s="278">
        <v>12311</v>
      </c>
      <c r="F7" s="313">
        <f>E7-D7</f>
        <v>141</v>
      </c>
      <c r="G7" s="136" t="s">
        <v>498</v>
      </c>
    </row>
    <row r="8" spans="1:8" ht="15" customHeight="1" thickBot="1" x14ac:dyDescent="0.25">
      <c r="A8" s="172" t="s">
        <v>652</v>
      </c>
      <c r="B8" s="615" t="s">
        <v>1161</v>
      </c>
      <c r="C8" s="700" t="s">
        <v>1984</v>
      </c>
      <c r="D8" s="22">
        <v>320</v>
      </c>
      <c r="E8" s="22">
        <v>365</v>
      </c>
      <c r="F8" s="568">
        <f t="shared" ref="F8" si="0">E8-D8</f>
        <v>45</v>
      </c>
      <c r="G8" s="492"/>
    </row>
    <row r="9" spans="1:8" ht="17.25" customHeight="1" thickBot="1" x14ac:dyDescent="0.25">
      <c r="A9" s="698" t="s">
        <v>653</v>
      </c>
      <c r="B9" s="621" t="s">
        <v>1162</v>
      </c>
      <c r="C9" s="699" t="s">
        <v>994</v>
      </c>
      <c r="D9" s="376">
        <v>14365</v>
      </c>
      <c r="E9" s="376">
        <v>14395</v>
      </c>
      <c r="F9" s="568">
        <f t="shared" ref="F9:F31" si="1">E9-D9</f>
        <v>30</v>
      </c>
      <c r="G9" s="315"/>
    </row>
    <row r="10" spans="1:8" ht="15" customHeight="1" thickBot="1" x14ac:dyDescent="0.25">
      <c r="A10" s="166" t="s">
        <v>654</v>
      </c>
      <c r="B10" s="615" t="s">
        <v>1163</v>
      </c>
      <c r="C10" s="596" t="s">
        <v>1766</v>
      </c>
      <c r="D10" s="22">
        <v>12485</v>
      </c>
      <c r="E10" s="22">
        <v>12615</v>
      </c>
      <c r="F10" s="313">
        <f t="shared" si="1"/>
        <v>130</v>
      </c>
      <c r="G10" s="118"/>
      <c r="H10" s="299"/>
    </row>
    <row r="11" spans="1:8" ht="15" customHeight="1" thickBot="1" x14ac:dyDescent="0.25">
      <c r="A11" s="166" t="s">
        <v>655</v>
      </c>
      <c r="B11" s="621" t="s">
        <v>1164</v>
      </c>
      <c r="C11" s="595" t="s">
        <v>1545</v>
      </c>
      <c r="D11" s="22">
        <v>840</v>
      </c>
      <c r="E11" s="22">
        <v>845</v>
      </c>
      <c r="F11" s="313">
        <f t="shared" si="1"/>
        <v>5</v>
      </c>
      <c r="G11" s="326"/>
    </row>
    <row r="12" spans="1:8" ht="15" customHeight="1" thickBot="1" x14ac:dyDescent="0.25">
      <c r="A12" s="166" t="s">
        <v>656</v>
      </c>
      <c r="B12" s="615" t="s">
        <v>1165</v>
      </c>
      <c r="C12" s="596" t="s">
        <v>1030</v>
      </c>
      <c r="D12" s="22">
        <v>27670</v>
      </c>
      <c r="E12" s="22">
        <v>27935</v>
      </c>
      <c r="F12" s="313">
        <f t="shared" si="1"/>
        <v>265</v>
      </c>
      <c r="G12" s="315"/>
    </row>
    <row r="13" spans="1:8" ht="18" customHeight="1" thickBot="1" x14ac:dyDescent="0.25">
      <c r="A13" s="166" t="s">
        <v>657</v>
      </c>
      <c r="B13" s="621" t="s">
        <v>1166</v>
      </c>
      <c r="C13" s="593" t="s">
        <v>1621</v>
      </c>
      <c r="D13" s="22">
        <v>8890</v>
      </c>
      <c r="E13" s="22">
        <v>9185</v>
      </c>
      <c r="F13" s="313">
        <f t="shared" ref="F13" si="2">E13-D13</f>
        <v>295</v>
      </c>
      <c r="H13" s="213"/>
    </row>
    <row r="14" spans="1:8" ht="15" customHeight="1" thickBot="1" x14ac:dyDescent="0.25">
      <c r="A14" s="23" t="s">
        <v>658</v>
      </c>
      <c r="B14" s="615" t="s">
        <v>1167</v>
      </c>
      <c r="C14" s="605" t="s">
        <v>1767</v>
      </c>
      <c r="D14" s="22">
        <v>16745</v>
      </c>
      <c r="E14" s="22">
        <v>16895</v>
      </c>
      <c r="F14" s="313">
        <f t="shared" si="1"/>
        <v>150</v>
      </c>
      <c r="G14" s="297"/>
    </row>
    <row r="15" spans="1:8" ht="15" customHeight="1" thickBot="1" x14ac:dyDescent="0.25">
      <c r="A15" s="150" t="s">
        <v>659</v>
      </c>
      <c r="B15" s="615" t="s">
        <v>1168</v>
      </c>
      <c r="C15" s="629" t="s">
        <v>1980</v>
      </c>
      <c r="D15" s="22">
        <v>1780</v>
      </c>
      <c r="E15" s="22">
        <v>2035</v>
      </c>
      <c r="F15" s="313">
        <f t="shared" ref="F15" si="3">E15-D15</f>
        <v>255</v>
      </c>
      <c r="G15" s="297"/>
    </row>
    <row r="16" spans="1:8" s="119" customFormat="1" ht="21.75" customHeight="1" thickBot="1" x14ac:dyDescent="0.25">
      <c r="A16" s="142" t="s">
        <v>660</v>
      </c>
      <c r="B16" s="615" t="s">
        <v>1169</v>
      </c>
      <c r="C16" s="594" t="s">
        <v>661</v>
      </c>
      <c r="D16" s="22">
        <v>76490</v>
      </c>
      <c r="E16" s="22">
        <v>76625</v>
      </c>
      <c r="F16" s="313">
        <f t="shared" si="1"/>
        <v>135</v>
      </c>
      <c r="G16" s="136" t="s">
        <v>510</v>
      </c>
    </row>
    <row r="17" spans="1:17" ht="15" customHeight="1" thickBot="1" x14ac:dyDescent="0.25">
      <c r="A17" s="142" t="s">
        <v>662</v>
      </c>
      <c r="B17" s="621" t="s">
        <v>1170</v>
      </c>
      <c r="C17" s="591" t="s">
        <v>663</v>
      </c>
      <c r="D17" s="21">
        <v>35890</v>
      </c>
      <c r="E17" s="21">
        <v>36475</v>
      </c>
      <c r="F17" s="313">
        <f t="shared" si="1"/>
        <v>585</v>
      </c>
    </row>
    <row r="18" spans="1:17" ht="15.75" customHeight="1" thickBot="1" x14ac:dyDescent="0.25">
      <c r="A18" s="23" t="s">
        <v>664</v>
      </c>
      <c r="B18" s="615" t="s">
        <v>1171</v>
      </c>
      <c r="C18" s="599" t="s">
        <v>1768</v>
      </c>
      <c r="D18" s="22">
        <v>13970</v>
      </c>
      <c r="E18" s="22">
        <v>14105</v>
      </c>
      <c r="F18" s="313">
        <f t="shared" si="1"/>
        <v>135</v>
      </c>
      <c r="G18" s="311"/>
    </row>
    <row r="19" spans="1:17" ht="15" customHeight="1" thickBot="1" x14ac:dyDescent="0.25">
      <c r="A19" s="169" t="s">
        <v>665</v>
      </c>
      <c r="B19" s="621" t="s">
        <v>1172</v>
      </c>
      <c r="C19" s="591" t="s">
        <v>1769</v>
      </c>
      <c r="D19" s="152">
        <v>147750</v>
      </c>
      <c r="E19" s="152">
        <v>148355</v>
      </c>
      <c r="F19" s="313">
        <f t="shared" si="1"/>
        <v>605</v>
      </c>
      <c r="G19" s="113"/>
    </row>
    <row r="20" spans="1:17" ht="15" customHeight="1" thickBot="1" x14ac:dyDescent="0.25">
      <c r="A20" s="23" t="s">
        <v>666</v>
      </c>
      <c r="B20" s="615" t="s">
        <v>1173</v>
      </c>
      <c r="C20" s="592" t="s">
        <v>1770</v>
      </c>
      <c r="D20" s="25">
        <v>5875</v>
      </c>
      <c r="E20" s="25">
        <v>5900</v>
      </c>
      <c r="F20" s="313">
        <f t="shared" si="1"/>
        <v>25</v>
      </c>
      <c r="G20" s="127"/>
    </row>
    <row r="21" spans="1:17" ht="15" customHeight="1" thickBot="1" x14ac:dyDescent="0.25">
      <c r="A21" s="23" t="s">
        <v>667</v>
      </c>
      <c r="B21" s="621" t="s">
        <v>294</v>
      </c>
      <c r="C21" s="591" t="s">
        <v>1771</v>
      </c>
      <c r="D21" s="25">
        <v>11336</v>
      </c>
      <c r="E21" s="25">
        <v>11700</v>
      </c>
      <c r="F21" s="313">
        <f t="shared" si="1"/>
        <v>364</v>
      </c>
      <c r="G21" s="136" t="s">
        <v>515</v>
      </c>
    </row>
    <row r="22" spans="1:17" ht="15" customHeight="1" thickBot="1" x14ac:dyDescent="0.25">
      <c r="A22" s="161" t="s">
        <v>668</v>
      </c>
      <c r="B22" s="615" t="s">
        <v>1174</v>
      </c>
      <c r="C22" s="594" t="s">
        <v>1772</v>
      </c>
      <c r="D22" s="158">
        <v>12245</v>
      </c>
      <c r="E22" s="158">
        <v>12325</v>
      </c>
      <c r="F22" s="313">
        <f t="shared" si="1"/>
        <v>80</v>
      </c>
      <c r="G22" s="231"/>
    </row>
    <row r="23" spans="1:17" ht="15" customHeight="1" thickBot="1" x14ac:dyDescent="0.25">
      <c r="A23" s="161" t="s">
        <v>669</v>
      </c>
      <c r="B23" s="621" t="s">
        <v>1175</v>
      </c>
      <c r="C23" s="595" t="s">
        <v>984</v>
      </c>
      <c r="D23" s="176">
        <v>37440</v>
      </c>
      <c r="E23" s="176">
        <v>37535</v>
      </c>
      <c r="F23" s="313">
        <f t="shared" si="1"/>
        <v>95</v>
      </c>
      <c r="G23" s="168" t="s">
        <v>983</v>
      </c>
    </row>
    <row r="24" spans="1:17" ht="15" customHeight="1" thickBot="1" x14ac:dyDescent="0.25">
      <c r="A24" s="23" t="s">
        <v>670</v>
      </c>
      <c r="B24" s="615" t="s">
        <v>1176</v>
      </c>
      <c r="C24" s="596" t="s">
        <v>671</v>
      </c>
      <c r="D24" s="22">
        <v>51335</v>
      </c>
      <c r="E24" s="22">
        <v>51635</v>
      </c>
      <c r="F24" s="313">
        <f t="shared" si="1"/>
        <v>300</v>
      </c>
      <c r="G24" s="136" t="s">
        <v>520</v>
      </c>
    </row>
    <row r="25" spans="1:17" ht="16.5" customHeight="1" thickBot="1" x14ac:dyDescent="0.25">
      <c r="A25" s="161" t="s">
        <v>672</v>
      </c>
      <c r="B25" s="621" t="s">
        <v>1646</v>
      </c>
      <c r="C25" s="593" t="s">
        <v>1773</v>
      </c>
      <c r="D25" s="22">
        <v>11425</v>
      </c>
      <c r="E25" s="22">
        <v>11485</v>
      </c>
      <c r="F25" s="567">
        <f t="shared" si="1"/>
        <v>60</v>
      </c>
      <c r="G25" s="311"/>
    </row>
    <row r="26" spans="1:17" ht="21" customHeight="1" thickBot="1" x14ac:dyDescent="0.25">
      <c r="A26" s="150" t="s">
        <v>673</v>
      </c>
      <c r="B26" s="615" t="s">
        <v>1177</v>
      </c>
      <c r="C26" s="594" t="s">
        <v>1774</v>
      </c>
      <c r="D26" s="29">
        <v>15</v>
      </c>
      <c r="E26" s="29">
        <v>15</v>
      </c>
      <c r="F26" s="313">
        <f t="shared" si="1"/>
        <v>0</v>
      </c>
      <c r="G26" s="566" t="s">
        <v>1643</v>
      </c>
    </row>
    <row r="27" spans="1:17" ht="15" customHeight="1" thickBot="1" x14ac:dyDescent="0.25">
      <c r="A27" s="142" t="s">
        <v>674</v>
      </c>
      <c r="B27" s="621" t="s">
        <v>1178</v>
      </c>
      <c r="C27" s="593" t="s">
        <v>1775</v>
      </c>
      <c r="D27" s="22">
        <v>21100</v>
      </c>
      <c r="E27" s="22">
        <v>22125</v>
      </c>
      <c r="F27" s="568">
        <f t="shared" si="1"/>
        <v>1025</v>
      </c>
      <c r="G27" s="311"/>
    </row>
    <row r="28" spans="1:17" ht="15" customHeight="1" thickBot="1" x14ac:dyDescent="0.25">
      <c r="A28" s="142" t="s">
        <v>675</v>
      </c>
      <c r="B28" s="617" t="s">
        <v>1764</v>
      </c>
      <c r="C28" s="592" t="s">
        <v>1776</v>
      </c>
      <c r="D28" s="25">
        <v>29625</v>
      </c>
      <c r="E28" s="25">
        <v>29825</v>
      </c>
      <c r="F28" s="313">
        <f t="shared" si="1"/>
        <v>200</v>
      </c>
      <c r="G28" s="138"/>
    </row>
    <row r="29" spans="1:17" ht="15" customHeight="1" thickBot="1" x14ac:dyDescent="0.25">
      <c r="A29" s="150" t="s">
        <v>676</v>
      </c>
      <c r="B29" s="621" t="s">
        <v>1179</v>
      </c>
      <c r="C29" s="600" t="s">
        <v>1777</v>
      </c>
      <c r="D29" s="22">
        <v>30575</v>
      </c>
      <c r="E29" s="22">
        <v>30715</v>
      </c>
      <c r="F29" s="313">
        <f t="shared" si="1"/>
        <v>140</v>
      </c>
      <c r="G29" s="311"/>
    </row>
    <row r="30" spans="1:17" s="120" customFormat="1" ht="15" customHeight="1" thickBot="1" x14ac:dyDescent="0.25">
      <c r="A30" s="23" t="s">
        <v>677</v>
      </c>
      <c r="B30" s="615" t="s">
        <v>1180</v>
      </c>
      <c r="C30" s="599" t="s">
        <v>1778</v>
      </c>
      <c r="D30" s="22">
        <v>27820</v>
      </c>
      <c r="E30" s="22">
        <v>28115</v>
      </c>
      <c r="F30" s="313">
        <f t="shared" si="1"/>
        <v>295</v>
      </c>
      <c r="G30" s="311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5" customHeight="1" thickBot="1" x14ac:dyDescent="0.25">
      <c r="A31" s="172" t="s">
        <v>678</v>
      </c>
      <c r="B31" s="615" t="s">
        <v>1372</v>
      </c>
      <c r="C31" s="593" t="s">
        <v>1779</v>
      </c>
      <c r="D31" s="547">
        <v>59950</v>
      </c>
      <c r="E31" s="547">
        <v>60400</v>
      </c>
      <c r="F31" s="313">
        <f t="shared" si="1"/>
        <v>450</v>
      </c>
      <c r="G31" s="484"/>
    </row>
    <row r="32" spans="1:17" ht="15" customHeight="1" thickBot="1" x14ac:dyDescent="0.25">
      <c r="A32" s="178"/>
      <c r="B32" s="622"/>
      <c r="C32" s="763" t="s">
        <v>17</v>
      </c>
      <c r="D32" s="764"/>
      <c r="E32" s="765"/>
      <c r="F32" s="671">
        <f>SUM(F7:F31)</f>
        <v>5810</v>
      </c>
      <c r="G32" s="502"/>
    </row>
    <row r="33" spans="2:6" ht="27" customHeight="1" thickBot="1" x14ac:dyDescent="0.25">
      <c r="B33" s="322" t="s">
        <v>1040</v>
      </c>
      <c r="C33" s="16">
        <f>SUM('Общ. счетчики'!G16:G17)</f>
        <v>5820</v>
      </c>
      <c r="F33" s="342"/>
    </row>
    <row r="35" spans="2:6" x14ac:dyDescent="0.2">
      <c r="D35" s="762"/>
      <c r="E35" s="762"/>
      <c r="F35" s="762"/>
    </row>
  </sheetData>
  <customSheetViews>
    <customSheetView guid="{59BB3A05-2517-4212-B4B0-766CE27362F6}" scale="120" showPageBreaks="1" fitToPage="1" printArea="1" hiddenColumns="1" state="hidden" view="pageBreakPreview">
      <selection activeCell="D15" sqref="D15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16" zoomScale="120" zoomScaleSheetLayoutView="120" workbookViewId="0">
      <selection activeCell="D17" sqref="D17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53" t="s">
        <v>649</v>
      </c>
      <c r="D1" s="766"/>
    </row>
    <row r="2" spans="1:7" x14ac:dyDescent="0.2">
      <c r="C2" s="105"/>
      <c r="D2" s="106"/>
      <c r="E2" s="749" t="s">
        <v>2001</v>
      </c>
      <c r="F2" s="749"/>
    </row>
    <row r="3" spans="1:7" ht="13.5" thickBot="1" x14ac:dyDescent="0.25">
      <c r="A3" s="121" t="s">
        <v>679</v>
      </c>
      <c r="B3" s="121"/>
      <c r="C3" s="2"/>
      <c r="F3" s="2"/>
    </row>
    <row r="4" spans="1:7" ht="13.5" customHeight="1" thickBot="1" x14ac:dyDescent="0.25">
      <c r="A4" s="758" t="s">
        <v>1123</v>
      </c>
      <c r="B4" s="756" t="s">
        <v>481</v>
      </c>
      <c r="C4" s="756" t="s">
        <v>1</v>
      </c>
      <c r="D4" s="756" t="s">
        <v>2</v>
      </c>
      <c r="E4" s="756"/>
      <c r="F4" s="756" t="s">
        <v>680</v>
      </c>
    </row>
    <row r="5" spans="1:7" ht="13.5" thickBot="1" x14ac:dyDescent="0.25">
      <c r="A5" s="772"/>
      <c r="B5" s="756"/>
      <c r="C5" s="756"/>
      <c r="D5" s="756"/>
      <c r="E5" s="756"/>
      <c r="F5" s="756"/>
    </row>
    <row r="6" spans="1:7" ht="13.5" thickBot="1" x14ac:dyDescent="0.25">
      <c r="A6" s="773"/>
      <c r="B6" s="756"/>
      <c r="C6" s="756"/>
      <c r="D6" s="110" t="s">
        <v>6</v>
      </c>
      <c r="E6" s="111" t="s">
        <v>7</v>
      </c>
      <c r="F6" s="756"/>
    </row>
    <row r="7" spans="1:7" ht="15.75" customHeight="1" thickBot="1" x14ac:dyDescent="0.25">
      <c r="A7" s="142" t="s">
        <v>681</v>
      </c>
      <c r="B7" s="619" t="s">
        <v>1125</v>
      </c>
      <c r="C7" s="591" t="s">
        <v>682</v>
      </c>
      <c r="D7" s="20">
        <v>7935</v>
      </c>
      <c r="E7" s="20">
        <v>7965</v>
      </c>
      <c r="F7" s="21">
        <f t="shared" ref="F7:F14" si="0">E7-D7</f>
        <v>30</v>
      </c>
      <c r="G7" s="136" t="s">
        <v>498</v>
      </c>
    </row>
    <row r="8" spans="1:7" ht="14.45" customHeight="1" thickBot="1" x14ac:dyDescent="0.25">
      <c r="A8" s="150" t="s">
        <v>683</v>
      </c>
      <c r="B8" s="615" t="s">
        <v>1126</v>
      </c>
      <c r="C8" s="599" t="s">
        <v>1011</v>
      </c>
      <c r="D8" s="22">
        <v>49535</v>
      </c>
      <c r="E8" s="22">
        <v>49825</v>
      </c>
      <c r="F8" s="21">
        <f t="shared" si="0"/>
        <v>290</v>
      </c>
      <c r="G8" s="378"/>
    </row>
    <row r="9" spans="1:7" ht="14.25" customHeight="1" thickBot="1" x14ac:dyDescent="0.25">
      <c r="A9" s="23" t="s">
        <v>684</v>
      </c>
      <c r="B9" s="621" t="s">
        <v>1780</v>
      </c>
      <c r="C9" s="600" t="s">
        <v>1669</v>
      </c>
      <c r="D9" s="22">
        <v>3950</v>
      </c>
      <c r="E9" s="22">
        <v>4100</v>
      </c>
      <c r="F9" s="22">
        <f t="shared" ref="F9" si="1">E9-D9</f>
        <v>150</v>
      </c>
      <c r="G9" s="514">
        <v>44076</v>
      </c>
    </row>
    <row r="10" spans="1:7" ht="14.25" customHeight="1" thickBot="1" x14ac:dyDescent="0.25">
      <c r="A10" s="161" t="s">
        <v>685</v>
      </c>
      <c r="B10" s="615" t="s">
        <v>1781</v>
      </c>
      <c r="C10" s="594" t="s">
        <v>1792</v>
      </c>
      <c r="D10" s="22">
        <v>19905</v>
      </c>
      <c r="E10" s="22">
        <v>20230</v>
      </c>
      <c r="F10" s="22">
        <f t="shared" si="0"/>
        <v>325</v>
      </c>
    </row>
    <row r="11" spans="1:7" ht="14.25" customHeight="1" thickBot="1" x14ac:dyDescent="0.25">
      <c r="A11" s="23" t="s">
        <v>686</v>
      </c>
      <c r="B11" s="621" t="s">
        <v>1782</v>
      </c>
      <c r="C11" s="591" t="s">
        <v>1793</v>
      </c>
      <c r="D11" s="22">
        <v>12595</v>
      </c>
      <c r="E11" s="22">
        <v>12725</v>
      </c>
      <c r="F11" s="22">
        <f>E11-D11</f>
        <v>130</v>
      </c>
      <c r="G11" s="351"/>
    </row>
    <row r="12" spans="1:7" ht="14.25" customHeight="1" thickBot="1" x14ac:dyDescent="0.25">
      <c r="A12" s="150" t="s">
        <v>687</v>
      </c>
      <c r="B12" s="615" t="s">
        <v>1127</v>
      </c>
      <c r="C12" s="599" t="s">
        <v>1032</v>
      </c>
      <c r="D12" s="22">
        <v>44765</v>
      </c>
      <c r="E12" s="22">
        <v>44905</v>
      </c>
      <c r="F12" s="21">
        <f t="shared" si="0"/>
        <v>140</v>
      </c>
      <c r="G12" s="561"/>
    </row>
    <row r="13" spans="1:7" ht="14.25" customHeight="1" thickBot="1" x14ac:dyDescent="0.25">
      <c r="A13" s="166" t="s">
        <v>688</v>
      </c>
      <c r="B13" s="621" t="s">
        <v>1128</v>
      </c>
      <c r="C13" s="600" t="s">
        <v>974</v>
      </c>
      <c r="D13" s="22">
        <v>16565</v>
      </c>
      <c r="E13" s="22">
        <v>16695</v>
      </c>
      <c r="F13" s="21">
        <f t="shared" si="0"/>
        <v>130</v>
      </c>
      <c r="G13" s="561"/>
    </row>
    <row r="14" spans="1:7" ht="24.75" customHeight="1" thickBot="1" x14ac:dyDescent="0.25">
      <c r="A14" s="150" t="s">
        <v>689</v>
      </c>
      <c r="B14" s="615" t="s">
        <v>1129</v>
      </c>
      <c r="C14" s="595" t="s">
        <v>975</v>
      </c>
      <c r="D14" s="22">
        <v>9180</v>
      </c>
      <c r="E14" s="22">
        <v>9220</v>
      </c>
      <c r="F14" s="21">
        <f t="shared" si="0"/>
        <v>40</v>
      </c>
      <c r="G14" s="561"/>
    </row>
    <row r="15" spans="1:7" ht="14.25" customHeight="1" thickBot="1" x14ac:dyDescent="0.25">
      <c r="A15" s="150" t="s">
        <v>690</v>
      </c>
      <c r="B15" s="621" t="s">
        <v>1130</v>
      </c>
      <c r="C15" s="591" t="s">
        <v>1794</v>
      </c>
      <c r="D15" s="22">
        <v>24795</v>
      </c>
      <c r="E15" s="22">
        <v>25075</v>
      </c>
      <c r="F15" s="22">
        <f>E15-D15</f>
        <v>280</v>
      </c>
      <c r="G15" s="351"/>
    </row>
    <row r="16" spans="1:7" ht="14.25" customHeight="1" thickBot="1" x14ac:dyDescent="0.25">
      <c r="A16" s="142" t="s">
        <v>691</v>
      </c>
      <c r="B16" s="615" t="s">
        <v>1131</v>
      </c>
      <c r="C16" s="592" t="s">
        <v>1795</v>
      </c>
      <c r="D16" s="22">
        <v>22290</v>
      </c>
      <c r="E16" s="22">
        <v>22810</v>
      </c>
      <c r="F16" s="22">
        <f>E16-D16</f>
        <v>520</v>
      </c>
      <c r="G16" s="136" t="s">
        <v>510</v>
      </c>
    </row>
    <row r="17" spans="1:9" ht="14.25" customHeight="1" thickBot="1" x14ac:dyDescent="0.25">
      <c r="A17" s="142" t="s">
        <v>692</v>
      </c>
      <c r="B17" s="621" t="s">
        <v>1132</v>
      </c>
      <c r="C17" s="600" t="s">
        <v>693</v>
      </c>
      <c r="D17" s="22">
        <v>28390</v>
      </c>
      <c r="E17" s="22">
        <v>28650</v>
      </c>
      <c r="F17" s="22">
        <f t="shared" ref="F17:F58" si="2">E17-D17</f>
        <v>260</v>
      </c>
    </row>
    <row r="18" spans="1:9" ht="14.25" customHeight="1" thickBot="1" x14ac:dyDescent="0.25">
      <c r="A18" s="161" t="s">
        <v>694</v>
      </c>
      <c r="B18" s="615" t="s">
        <v>1133</v>
      </c>
      <c r="C18" s="605" t="s">
        <v>1796</v>
      </c>
      <c r="D18" s="158">
        <v>30140</v>
      </c>
      <c r="E18" s="158">
        <v>30425</v>
      </c>
      <c r="F18" s="22">
        <f t="shared" si="2"/>
        <v>285</v>
      </c>
      <c r="G18" s="122"/>
    </row>
    <row r="19" spans="1:9" ht="14.25" customHeight="1" thickBot="1" x14ac:dyDescent="0.25">
      <c r="A19" s="170" t="s">
        <v>695</v>
      </c>
      <c r="B19" s="621" t="s">
        <v>1134</v>
      </c>
      <c r="C19" s="600" t="s">
        <v>990</v>
      </c>
      <c r="D19" s="22">
        <v>50860</v>
      </c>
      <c r="E19" s="22">
        <v>51165</v>
      </c>
      <c r="F19" s="21">
        <f t="shared" si="2"/>
        <v>305</v>
      </c>
      <c r="G19" s="378"/>
    </row>
    <row r="20" spans="1:9" ht="14.25" customHeight="1" thickBot="1" x14ac:dyDescent="0.25">
      <c r="A20" s="142" t="s">
        <v>1981</v>
      </c>
      <c r="B20" s="615" t="s">
        <v>1091</v>
      </c>
      <c r="C20" s="599" t="s">
        <v>1644</v>
      </c>
      <c r="D20" s="22">
        <v>3455</v>
      </c>
      <c r="E20" s="22">
        <v>3550</v>
      </c>
      <c r="F20" s="22">
        <f t="shared" si="2"/>
        <v>95</v>
      </c>
      <c r="G20" s="127"/>
    </row>
    <row r="21" spans="1:9" ht="14.25" customHeight="1" thickBot="1" x14ac:dyDescent="0.25">
      <c r="A21" s="161"/>
      <c r="B21" s="615" t="s">
        <v>1091</v>
      </c>
      <c r="C21" s="591" t="s">
        <v>1645</v>
      </c>
      <c r="D21" s="22">
        <v>6895</v>
      </c>
      <c r="E21" s="22">
        <v>7145</v>
      </c>
      <c r="F21" s="21">
        <f t="shared" si="2"/>
        <v>250</v>
      </c>
      <c r="G21" s="570"/>
    </row>
    <row r="22" spans="1:9" ht="14.25" customHeight="1" thickBot="1" x14ac:dyDescent="0.25">
      <c r="A22" s="23" t="s">
        <v>696</v>
      </c>
      <c r="B22" s="621" t="s">
        <v>1135</v>
      </c>
      <c r="C22" s="600" t="s">
        <v>1797</v>
      </c>
      <c r="D22" s="22">
        <v>20110</v>
      </c>
      <c r="E22" s="22">
        <v>20375</v>
      </c>
      <c r="F22" s="21">
        <f t="shared" si="2"/>
        <v>265</v>
      </c>
      <c r="G22" s="136" t="s">
        <v>1392</v>
      </c>
    </row>
    <row r="23" spans="1:9" ht="14.25" customHeight="1" thickBot="1" x14ac:dyDescent="0.25">
      <c r="A23" s="23" t="s">
        <v>697</v>
      </c>
      <c r="B23" s="615" t="s">
        <v>1136</v>
      </c>
      <c r="C23" s="594" t="s">
        <v>698</v>
      </c>
      <c r="D23" s="22">
        <v>48845</v>
      </c>
      <c r="E23" s="22">
        <v>48885</v>
      </c>
      <c r="F23" s="21">
        <f t="shared" si="2"/>
        <v>40</v>
      </c>
      <c r="G23" s="112"/>
    </row>
    <row r="24" spans="1:9" ht="14.25" customHeight="1" thickBot="1" x14ac:dyDescent="0.25">
      <c r="A24" s="161" t="s">
        <v>699</v>
      </c>
      <c r="B24" s="621" t="s">
        <v>1783</v>
      </c>
      <c r="C24" s="591" t="s">
        <v>1798</v>
      </c>
      <c r="D24" s="22">
        <v>27340</v>
      </c>
      <c r="E24" s="22">
        <v>27620</v>
      </c>
      <c r="F24" s="21">
        <f t="shared" si="2"/>
        <v>280</v>
      </c>
      <c r="G24" s="300"/>
    </row>
    <row r="25" spans="1:9" ht="14.25" customHeight="1" thickBot="1" x14ac:dyDescent="0.25">
      <c r="A25" s="150" t="s">
        <v>700</v>
      </c>
      <c r="B25" s="615" t="s">
        <v>1784</v>
      </c>
      <c r="C25" s="599" t="s">
        <v>1331</v>
      </c>
      <c r="D25" s="22">
        <v>32820</v>
      </c>
      <c r="E25" s="22">
        <v>32985</v>
      </c>
      <c r="F25" s="21">
        <f t="shared" si="2"/>
        <v>165</v>
      </c>
      <c r="G25" s="378"/>
    </row>
    <row r="26" spans="1:9" ht="14.25" customHeight="1" thickBot="1" x14ac:dyDescent="0.25">
      <c r="A26" s="23" t="s">
        <v>701</v>
      </c>
      <c r="B26" s="621" t="s">
        <v>1137</v>
      </c>
      <c r="C26" s="600" t="s">
        <v>1799</v>
      </c>
      <c r="D26" s="22">
        <v>15085</v>
      </c>
      <c r="E26" s="22">
        <v>15345</v>
      </c>
      <c r="F26" s="22">
        <f>E26-D26</f>
        <v>260</v>
      </c>
      <c r="G26" s="353"/>
    </row>
    <row r="27" spans="1:9" ht="15" customHeight="1" thickBot="1" x14ac:dyDescent="0.25">
      <c r="A27" s="23" t="s">
        <v>702</v>
      </c>
      <c r="B27" s="615" t="s">
        <v>1138</v>
      </c>
      <c r="C27" s="592" t="s">
        <v>1800</v>
      </c>
      <c r="D27" s="22">
        <v>13185</v>
      </c>
      <c r="E27" s="22">
        <v>13440</v>
      </c>
      <c r="F27" s="21">
        <f t="shared" si="2"/>
        <v>255</v>
      </c>
      <c r="G27" s="519"/>
    </row>
    <row r="28" spans="1:9" ht="14.25" customHeight="1" thickBot="1" x14ac:dyDescent="0.25">
      <c r="A28" s="150" t="s">
        <v>703</v>
      </c>
      <c r="B28" s="621" t="s">
        <v>1785</v>
      </c>
      <c r="C28" s="600" t="s">
        <v>1013</v>
      </c>
      <c r="D28" s="278">
        <v>56275</v>
      </c>
      <c r="E28" s="278">
        <v>56425</v>
      </c>
      <c r="F28" s="21">
        <f t="shared" si="2"/>
        <v>150</v>
      </c>
      <c r="G28" s="378"/>
      <c r="H28" s="118"/>
      <c r="I28" s="118"/>
    </row>
    <row r="29" spans="1:9" ht="14.25" customHeight="1" thickBot="1" x14ac:dyDescent="0.25">
      <c r="A29" s="169" t="s">
        <v>704</v>
      </c>
      <c r="B29" s="615" t="s">
        <v>1786</v>
      </c>
      <c r="C29" s="599" t="s">
        <v>937</v>
      </c>
      <c r="D29" s="278">
        <v>32230</v>
      </c>
      <c r="E29" s="278">
        <v>32515</v>
      </c>
      <c r="F29" s="22">
        <f t="shared" si="2"/>
        <v>285</v>
      </c>
      <c r="G29" s="136" t="s">
        <v>525</v>
      </c>
    </row>
    <row r="30" spans="1:9" ht="14.25" customHeight="1" thickBot="1" x14ac:dyDescent="0.25">
      <c r="A30" s="142" t="s">
        <v>705</v>
      </c>
      <c r="B30" s="621" t="s">
        <v>1139</v>
      </c>
      <c r="C30" s="593" t="s">
        <v>706</v>
      </c>
      <c r="D30" s="158">
        <v>50830</v>
      </c>
      <c r="E30" s="158">
        <v>50835</v>
      </c>
      <c r="F30" s="21">
        <f t="shared" si="2"/>
        <v>5</v>
      </c>
      <c r="G30" s="318"/>
    </row>
    <row r="31" spans="1:9" ht="14.25" customHeight="1" thickBot="1" x14ac:dyDescent="0.25">
      <c r="A31" s="23" t="s">
        <v>707</v>
      </c>
      <c r="B31" s="615" t="s">
        <v>1140</v>
      </c>
      <c r="C31" s="625" t="s">
        <v>1801</v>
      </c>
      <c r="D31" s="22">
        <v>20285</v>
      </c>
      <c r="E31" s="22">
        <v>20330</v>
      </c>
      <c r="F31" s="229">
        <f>E31-D31</f>
        <v>45</v>
      </c>
      <c r="G31" s="351"/>
    </row>
    <row r="32" spans="1:9" ht="14.25" customHeight="1" thickBot="1" x14ac:dyDescent="0.25">
      <c r="A32" s="164" t="s">
        <v>708</v>
      </c>
      <c r="B32" s="621" t="s">
        <v>1787</v>
      </c>
      <c r="C32" s="591" t="s">
        <v>1802</v>
      </c>
      <c r="D32" s="520">
        <v>27160</v>
      </c>
      <c r="E32" s="520">
        <v>27425</v>
      </c>
      <c r="F32" s="21">
        <f t="shared" si="2"/>
        <v>265</v>
      </c>
      <c r="G32" s="138"/>
    </row>
    <row r="33" spans="1:8" ht="14.25" customHeight="1" thickTop="1" thickBot="1" x14ac:dyDescent="0.25">
      <c r="A33" s="163" t="s">
        <v>709</v>
      </c>
      <c r="B33" s="615" t="s">
        <v>1141</v>
      </c>
      <c r="C33" s="599" t="s">
        <v>1000</v>
      </c>
      <c r="D33" s="155">
        <v>37295</v>
      </c>
      <c r="E33" s="155">
        <v>37395</v>
      </c>
      <c r="F33" s="21">
        <f t="shared" si="2"/>
        <v>100</v>
      </c>
    </row>
    <row r="34" spans="1:8" ht="14.25" customHeight="1" thickBot="1" x14ac:dyDescent="0.25">
      <c r="A34" s="23" t="s">
        <v>1345</v>
      </c>
      <c r="B34" s="621" t="s">
        <v>1141</v>
      </c>
      <c r="C34" s="593" t="s">
        <v>1576</v>
      </c>
      <c r="D34" s="22">
        <v>16730</v>
      </c>
      <c r="E34" s="22">
        <v>16980</v>
      </c>
      <c r="F34" s="21">
        <f t="shared" ref="F34" si="3">E34-D34</f>
        <v>250</v>
      </c>
      <c r="G34" s="136" t="s">
        <v>498</v>
      </c>
    </row>
    <row r="35" spans="1:8" ht="14.25" customHeight="1" thickBot="1" x14ac:dyDescent="0.25">
      <c r="A35" s="23" t="s">
        <v>710</v>
      </c>
      <c r="B35" s="615" t="s">
        <v>1142</v>
      </c>
      <c r="C35" s="592" t="s">
        <v>968</v>
      </c>
      <c r="D35" s="278">
        <v>11460</v>
      </c>
      <c r="E35" s="278">
        <v>11475</v>
      </c>
      <c r="F35" s="21">
        <f t="shared" si="2"/>
        <v>15</v>
      </c>
      <c r="G35" s="378"/>
    </row>
    <row r="36" spans="1:8" ht="14.25" customHeight="1" thickBot="1" x14ac:dyDescent="0.25">
      <c r="A36" s="161" t="s">
        <v>711</v>
      </c>
      <c r="B36" s="621" t="s">
        <v>1143</v>
      </c>
      <c r="C36" s="591" t="s">
        <v>1803</v>
      </c>
      <c r="D36" s="22">
        <v>44215</v>
      </c>
      <c r="E36" s="22">
        <v>44715</v>
      </c>
      <c r="F36" s="21">
        <f t="shared" si="2"/>
        <v>500</v>
      </c>
      <c r="G36" s="328"/>
    </row>
    <row r="37" spans="1:8" ht="14.25" customHeight="1" thickBot="1" x14ac:dyDescent="0.25">
      <c r="A37" s="150" t="s">
        <v>712</v>
      </c>
      <c r="B37" s="615" t="s">
        <v>1144</v>
      </c>
      <c r="C37" s="599" t="s">
        <v>995</v>
      </c>
      <c r="D37" s="22">
        <v>37170</v>
      </c>
      <c r="E37" s="22">
        <v>37385</v>
      </c>
      <c r="F37" s="21">
        <f t="shared" si="2"/>
        <v>215</v>
      </c>
      <c r="G37" s="378"/>
    </row>
    <row r="38" spans="1:8" ht="14.25" customHeight="1" thickBot="1" x14ac:dyDescent="0.25">
      <c r="A38" s="23" t="s">
        <v>713</v>
      </c>
      <c r="B38" s="621" t="s">
        <v>1788</v>
      </c>
      <c r="C38" s="593" t="s">
        <v>1804</v>
      </c>
      <c r="D38" s="22">
        <v>10540</v>
      </c>
      <c r="E38" s="22">
        <v>10695</v>
      </c>
      <c r="F38" s="22">
        <f>E38-D38</f>
        <v>155</v>
      </c>
      <c r="G38" s="351"/>
    </row>
    <row r="39" spans="1:8" ht="14.25" customHeight="1" thickBot="1" x14ac:dyDescent="0.25">
      <c r="A39" s="161" t="s">
        <v>714</v>
      </c>
      <c r="B39" s="615" t="s">
        <v>1789</v>
      </c>
      <c r="C39" s="592" t="s">
        <v>715</v>
      </c>
      <c r="D39" s="22">
        <v>41740</v>
      </c>
      <c r="E39" s="22">
        <v>41835</v>
      </c>
      <c r="F39" s="21">
        <f t="shared" si="2"/>
        <v>95</v>
      </c>
      <c r="G39" s="519"/>
    </row>
    <row r="40" spans="1:8" ht="14.25" customHeight="1" thickBot="1" x14ac:dyDescent="0.25">
      <c r="A40" s="23" t="s">
        <v>716</v>
      </c>
      <c r="B40" s="621" t="s">
        <v>1145</v>
      </c>
      <c r="C40" s="591" t="s">
        <v>717</v>
      </c>
      <c r="D40" s="22">
        <v>36445</v>
      </c>
      <c r="E40" s="22">
        <v>36580</v>
      </c>
      <c r="F40" s="21">
        <f t="shared" si="2"/>
        <v>135</v>
      </c>
      <c r="G40" s="702"/>
    </row>
    <row r="41" spans="1:8" ht="14.25" customHeight="1" thickBot="1" x14ac:dyDescent="0.25">
      <c r="A41" s="150" t="s">
        <v>718</v>
      </c>
      <c r="B41" s="615" t="s">
        <v>1146</v>
      </c>
      <c r="C41" s="599" t="s">
        <v>1805</v>
      </c>
      <c r="D41" s="22">
        <v>4235</v>
      </c>
      <c r="E41" s="22">
        <v>4245</v>
      </c>
      <c r="F41" s="21">
        <f t="shared" si="2"/>
        <v>10</v>
      </c>
      <c r="G41" s="138"/>
    </row>
    <row r="42" spans="1:8" ht="14.25" customHeight="1" thickBot="1" x14ac:dyDescent="0.25">
      <c r="A42" s="142" t="s">
        <v>719</v>
      </c>
      <c r="B42" s="621" t="s">
        <v>1147</v>
      </c>
      <c r="C42" s="593" t="s">
        <v>720</v>
      </c>
      <c r="D42" s="22">
        <v>95940</v>
      </c>
      <c r="E42" s="22">
        <v>96385</v>
      </c>
      <c r="F42" s="21">
        <f t="shared" si="2"/>
        <v>445</v>
      </c>
    </row>
    <row r="43" spans="1:8" ht="14.25" customHeight="1" thickBot="1" x14ac:dyDescent="0.25">
      <c r="A43" s="142" t="s">
        <v>721</v>
      </c>
      <c r="B43" s="615" t="s">
        <v>1684</v>
      </c>
      <c r="C43" s="591" t="s">
        <v>1949</v>
      </c>
      <c r="D43" s="22">
        <v>6810</v>
      </c>
      <c r="E43" s="22">
        <v>7125</v>
      </c>
      <c r="F43" s="22">
        <f t="shared" ref="F43" si="4">E43-D43</f>
        <v>315</v>
      </c>
      <c r="G43" s="587"/>
    </row>
    <row r="44" spans="1:8" ht="14.25" customHeight="1" thickBot="1" x14ac:dyDescent="0.25">
      <c r="A44" s="142" t="s">
        <v>722</v>
      </c>
      <c r="B44" s="615" t="s">
        <v>1790</v>
      </c>
      <c r="C44" s="591" t="s">
        <v>1986</v>
      </c>
      <c r="D44" s="22">
        <v>730</v>
      </c>
      <c r="E44" s="22">
        <v>855</v>
      </c>
      <c r="F44" s="22">
        <f t="shared" ref="F44" si="5">E44-D44</f>
        <v>125</v>
      </c>
      <c r="G44" s="587"/>
    </row>
    <row r="45" spans="1:8" ht="14.25" customHeight="1" thickBot="1" x14ac:dyDescent="0.25">
      <c r="A45" s="142" t="s">
        <v>723</v>
      </c>
      <c r="B45" s="615" t="s">
        <v>1148</v>
      </c>
      <c r="C45" s="599" t="s">
        <v>724</v>
      </c>
      <c r="D45" s="22">
        <v>85405</v>
      </c>
      <c r="E45" s="22">
        <v>85660</v>
      </c>
      <c r="F45" s="21">
        <f t="shared" si="2"/>
        <v>255</v>
      </c>
      <c r="G45" s="136" t="s">
        <v>515</v>
      </c>
    </row>
    <row r="46" spans="1:8" ht="14.25" customHeight="1" thickBot="1" x14ac:dyDescent="0.25">
      <c r="A46" s="23" t="s">
        <v>725</v>
      </c>
      <c r="B46" s="621" t="s">
        <v>1149</v>
      </c>
      <c r="C46" s="593" t="s">
        <v>1538</v>
      </c>
      <c r="D46" s="22">
        <v>7790</v>
      </c>
      <c r="E46" s="22">
        <v>7900</v>
      </c>
      <c r="F46" s="21">
        <f t="shared" ref="F46" si="6">E46-D46</f>
        <v>110</v>
      </c>
      <c r="G46" s="512"/>
      <c r="H46" s="241"/>
    </row>
    <row r="47" spans="1:8" ht="14.25" customHeight="1" thickBot="1" x14ac:dyDescent="0.25">
      <c r="A47" s="161" t="s">
        <v>726</v>
      </c>
      <c r="B47" s="615" t="s">
        <v>1150</v>
      </c>
      <c r="C47" s="600" t="s">
        <v>1806</v>
      </c>
      <c r="D47" s="22">
        <v>10340</v>
      </c>
      <c r="E47" s="22">
        <v>10470</v>
      </c>
      <c r="F47" s="21">
        <f t="shared" ref="F47" si="7">E47-D47</f>
        <v>130</v>
      </c>
      <c r="G47" s="378"/>
    </row>
    <row r="48" spans="1:8" ht="15" customHeight="1" thickBot="1" x14ac:dyDescent="0.25">
      <c r="A48" s="161" t="s">
        <v>727</v>
      </c>
      <c r="B48" s="624" t="s">
        <v>1151</v>
      </c>
      <c r="C48" s="605" t="s">
        <v>1807</v>
      </c>
      <c r="D48" s="158">
        <v>53670</v>
      </c>
      <c r="E48" s="158">
        <v>53865</v>
      </c>
      <c r="F48" s="21">
        <f t="shared" si="2"/>
        <v>195</v>
      </c>
      <c r="G48" s="136" t="s">
        <v>520</v>
      </c>
    </row>
    <row r="49" spans="1:7" ht="14.25" customHeight="1" thickBot="1" x14ac:dyDescent="0.25">
      <c r="A49" s="23" t="s">
        <v>728</v>
      </c>
      <c r="B49" s="621" t="s">
        <v>1152</v>
      </c>
      <c r="C49" s="593" t="s">
        <v>1808</v>
      </c>
      <c r="D49" s="22">
        <v>13375</v>
      </c>
      <c r="E49" s="22">
        <v>13515</v>
      </c>
      <c r="F49" s="22">
        <f>E49-D49</f>
        <v>140</v>
      </c>
      <c r="G49" s="112"/>
    </row>
    <row r="50" spans="1:7" ht="14.25" customHeight="1" thickBot="1" x14ac:dyDescent="0.25">
      <c r="A50" s="150" t="s">
        <v>729</v>
      </c>
      <c r="B50" s="615" t="s">
        <v>1153</v>
      </c>
      <c r="C50" s="592" t="s">
        <v>1015</v>
      </c>
      <c r="D50" s="22">
        <v>30400</v>
      </c>
      <c r="E50" s="22">
        <v>30615</v>
      </c>
      <c r="F50" s="21">
        <f t="shared" si="2"/>
        <v>215</v>
      </c>
      <c r="G50" s="378"/>
    </row>
    <row r="51" spans="1:7" ht="14.25" customHeight="1" thickBot="1" x14ac:dyDescent="0.25">
      <c r="A51" s="142" t="s">
        <v>730</v>
      </c>
      <c r="B51" s="621" t="s">
        <v>1154</v>
      </c>
      <c r="C51" s="591" t="s">
        <v>1809</v>
      </c>
      <c r="D51" s="22">
        <v>13780</v>
      </c>
      <c r="E51" s="22">
        <v>13985</v>
      </c>
      <c r="F51" s="22">
        <f>E51-D51</f>
        <v>205</v>
      </c>
      <c r="G51" s="353"/>
    </row>
    <row r="52" spans="1:7" ht="14.25" customHeight="1" thickBot="1" x14ac:dyDescent="0.25">
      <c r="A52" s="142" t="s">
        <v>731</v>
      </c>
      <c r="B52" s="615" t="s">
        <v>1155</v>
      </c>
      <c r="C52" s="600" t="s">
        <v>1810</v>
      </c>
      <c r="D52" s="22">
        <v>9085</v>
      </c>
      <c r="E52" s="22">
        <v>9195</v>
      </c>
      <c r="F52" s="22">
        <f>E52-D52</f>
        <v>110</v>
      </c>
      <c r="G52" s="136" t="s">
        <v>525</v>
      </c>
    </row>
    <row r="53" spans="1:7" ht="15" customHeight="1" thickBot="1" x14ac:dyDescent="0.25">
      <c r="A53" s="161" t="s">
        <v>732</v>
      </c>
      <c r="B53" s="621" t="s">
        <v>1156</v>
      </c>
      <c r="C53" s="593" t="s">
        <v>965</v>
      </c>
      <c r="D53" s="29">
        <v>18645</v>
      </c>
      <c r="E53" s="29">
        <v>18780</v>
      </c>
      <c r="F53" s="21">
        <f t="shared" si="2"/>
        <v>135</v>
      </c>
      <c r="G53" s="378"/>
    </row>
    <row r="54" spans="1:7" ht="14.25" customHeight="1" thickBot="1" x14ac:dyDescent="0.25">
      <c r="A54" s="142" t="s">
        <v>733</v>
      </c>
      <c r="B54" s="615" t="s">
        <v>1157</v>
      </c>
      <c r="C54" s="591" t="s">
        <v>1811</v>
      </c>
      <c r="D54" s="29">
        <v>5505</v>
      </c>
      <c r="E54" s="29">
        <v>5560</v>
      </c>
      <c r="F54" s="22">
        <f>E54-D54</f>
        <v>55</v>
      </c>
      <c r="G54" s="351"/>
    </row>
    <row r="55" spans="1:7" ht="14.25" customHeight="1" thickBot="1" x14ac:dyDescent="0.25">
      <c r="A55" s="161" t="s">
        <v>286</v>
      </c>
      <c r="B55" s="621" t="s">
        <v>1791</v>
      </c>
      <c r="C55" s="593" t="s">
        <v>734</v>
      </c>
      <c r="D55" s="158">
        <v>51200</v>
      </c>
      <c r="E55" s="158">
        <v>51470</v>
      </c>
      <c r="F55" s="21">
        <f t="shared" si="2"/>
        <v>270</v>
      </c>
      <c r="G55" s="223"/>
    </row>
    <row r="56" spans="1:7" ht="15.75" customHeight="1" thickBot="1" x14ac:dyDescent="0.25">
      <c r="A56" s="23" t="s">
        <v>735</v>
      </c>
      <c r="B56" s="615" t="s">
        <v>1160</v>
      </c>
      <c r="C56" s="600" t="s">
        <v>1812</v>
      </c>
      <c r="D56" s="22">
        <v>44505</v>
      </c>
      <c r="E56" s="278">
        <v>45425</v>
      </c>
      <c r="F56" s="21">
        <f t="shared" si="2"/>
        <v>920</v>
      </c>
      <c r="G56" s="328"/>
    </row>
    <row r="57" spans="1:7" ht="14.25" customHeight="1" thickBot="1" x14ac:dyDescent="0.25">
      <c r="A57" s="161" t="s">
        <v>736</v>
      </c>
      <c r="B57" s="621" t="s">
        <v>1158</v>
      </c>
      <c r="C57" s="591" t="s">
        <v>1813</v>
      </c>
      <c r="D57" s="22">
        <v>5100</v>
      </c>
      <c r="E57" s="22">
        <v>5165</v>
      </c>
      <c r="F57" s="21">
        <f t="shared" ref="F57" si="8">E57-D57</f>
        <v>65</v>
      </c>
      <c r="G57" s="358"/>
    </row>
    <row r="58" spans="1:7" ht="15.75" customHeight="1" thickBot="1" x14ac:dyDescent="0.25">
      <c r="A58" s="150" t="s">
        <v>737</v>
      </c>
      <c r="B58" s="615" t="s">
        <v>1158</v>
      </c>
      <c r="C58" s="596" t="s">
        <v>1814</v>
      </c>
      <c r="D58" s="22">
        <v>27130</v>
      </c>
      <c r="E58" s="22">
        <v>27325</v>
      </c>
      <c r="F58" s="21">
        <f t="shared" si="2"/>
        <v>195</v>
      </c>
      <c r="G58" s="328"/>
    </row>
    <row r="59" spans="1:7" ht="14.25" customHeight="1" thickBot="1" x14ac:dyDescent="0.25">
      <c r="A59" s="161" t="s">
        <v>738</v>
      </c>
      <c r="B59" s="615" t="s">
        <v>1159</v>
      </c>
      <c r="C59" s="591" t="s">
        <v>1480</v>
      </c>
      <c r="D59" s="158">
        <v>11580</v>
      </c>
      <c r="E59" s="158">
        <v>11720</v>
      </c>
      <c r="F59" s="21">
        <f t="shared" ref="F59" si="9">E59-D59</f>
        <v>140</v>
      </c>
      <c r="G59" s="10"/>
    </row>
    <row r="60" spans="1:7" ht="21.75" customHeight="1" thickBot="1" x14ac:dyDescent="0.25">
      <c r="A60" s="768" t="s">
        <v>16</v>
      </c>
      <c r="B60" s="769"/>
      <c r="C60" s="769"/>
      <c r="D60" s="770"/>
      <c r="E60" s="771"/>
      <c r="F60" s="496">
        <f>SUM(F7:F59)</f>
        <v>10745</v>
      </c>
      <c r="G60" s="515"/>
    </row>
    <row r="61" spans="1:7" ht="24" customHeight="1" thickBot="1" x14ac:dyDescent="0.25">
      <c r="A61" s="497"/>
      <c r="B61" s="498"/>
      <c r="C61" s="763" t="s">
        <v>1040</v>
      </c>
      <c r="D61" s="764"/>
      <c r="E61" s="765"/>
      <c r="F61" s="349">
        <f>SUM('Общ. счетчики'!G22:G23)</f>
        <v>11050</v>
      </c>
    </row>
    <row r="62" spans="1:7" ht="0.75" customHeight="1" x14ac:dyDescent="0.2">
      <c r="C62" s="127"/>
    </row>
  </sheetData>
  <customSheetViews>
    <customSheetView guid="{59BB3A05-2517-4212-B4B0-766CE27362F6}" scale="120" showPageBreaks="1" printArea="1" state="hidden" view="pageBreakPreview" topLeftCell="A16">
      <selection activeCell="D17" sqref="D17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193" zoomScale="120" zoomScaleSheetLayoutView="120" workbookViewId="0">
      <selection activeCell="C171" sqref="C171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53" t="s">
        <v>495</v>
      </c>
      <c r="D1" s="754"/>
      <c r="E1" s="754"/>
    </row>
    <row r="2" spans="1:8" ht="13.5" thickBot="1" x14ac:dyDescent="0.25">
      <c r="A2" s="1" t="s">
        <v>739</v>
      </c>
      <c r="B2" s="1"/>
      <c r="C2" s="1"/>
      <c r="E2" s="780" t="s">
        <v>2001</v>
      </c>
      <c r="F2" s="780"/>
    </row>
    <row r="3" spans="1:8" ht="13.5" customHeight="1" thickBot="1" x14ac:dyDescent="0.25">
      <c r="A3" s="758" t="s">
        <v>1123</v>
      </c>
      <c r="B3" s="756" t="s">
        <v>481</v>
      </c>
      <c r="C3" s="756" t="s">
        <v>1</v>
      </c>
      <c r="D3" s="756" t="s">
        <v>2</v>
      </c>
      <c r="E3" s="756"/>
      <c r="F3" s="756" t="s">
        <v>5</v>
      </c>
    </row>
    <row r="4" spans="1:8" ht="13.5" thickBot="1" x14ac:dyDescent="0.25">
      <c r="A4" s="759"/>
      <c r="B4" s="756"/>
      <c r="C4" s="756"/>
      <c r="D4" s="756"/>
      <c r="E4" s="756"/>
      <c r="F4" s="756"/>
    </row>
    <row r="5" spans="1:8" ht="13.5" thickBot="1" x14ac:dyDescent="0.25">
      <c r="A5" s="760"/>
      <c r="B5" s="756"/>
      <c r="C5" s="756"/>
      <c r="D5" s="110" t="s">
        <v>6</v>
      </c>
      <c r="E5" s="111" t="s">
        <v>7</v>
      </c>
      <c r="F5" s="756"/>
    </row>
    <row r="6" spans="1:8" ht="15" customHeight="1" thickBot="1" x14ac:dyDescent="0.25">
      <c r="A6" s="173" t="s">
        <v>740</v>
      </c>
      <c r="B6" s="615" t="s">
        <v>1181</v>
      </c>
      <c r="C6" s="626" t="s">
        <v>1822</v>
      </c>
      <c r="D6" s="152">
        <v>12980</v>
      </c>
      <c r="E6" s="152">
        <v>13080</v>
      </c>
      <c r="F6" s="152">
        <f>E6-D6</f>
        <v>100</v>
      </c>
      <c r="G6" s="284"/>
    </row>
    <row r="7" spans="1:8" ht="15" customHeight="1" thickBot="1" x14ac:dyDescent="0.25">
      <c r="A7" s="23" t="s">
        <v>741</v>
      </c>
      <c r="B7" s="621" t="s">
        <v>1182</v>
      </c>
      <c r="C7" s="608" t="s">
        <v>1479</v>
      </c>
      <c r="D7" s="174">
        <v>5250</v>
      </c>
      <c r="E7" s="174">
        <v>5285</v>
      </c>
      <c r="F7" s="152">
        <f>E7-D7</f>
        <v>35</v>
      </c>
      <c r="G7" s="285"/>
    </row>
    <row r="8" spans="1:8" ht="15" customHeight="1" thickBot="1" x14ac:dyDescent="0.25">
      <c r="A8" s="23" t="s">
        <v>742</v>
      </c>
      <c r="B8" s="615" t="s">
        <v>1965</v>
      </c>
      <c r="C8" s="625" t="s">
        <v>1823</v>
      </c>
      <c r="D8" s="174">
        <v>11520</v>
      </c>
      <c r="E8" s="174">
        <v>11770</v>
      </c>
      <c r="F8" s="152">
        <f>E8-D8</f>
        <v>250</v>
      </c>
    </row>
    <row r="9" spans="1:8" ht="15" customHeight="1" thickBot="1" x14ac:dyDescent="0.25">
      <c r="A9" s="518" t="s">
        <v>743</v>
      </c>
      <c r="B9" s="621" t="s">
        <v>233</v>
      </c>
      <c r="C9" s="627" t="s">
        <v>1570</v>
      </c>
      <c r="D9" s="174">
        <v>8780</v>
      </c>
      <c r="E9" s="174">
        <v>9005</v>
      </c>
      <c r="F9" s="152">
        <f>E9-D9</f>
        <v>225</v>
      </c>
      <c r="G9" s="514"/>
    </row>
    <row r="10" spans="1:8" ht="15" customHeight="1" thickBot="1" x14ac:dyDescent="0.25">
      <c r="A10" s="161" t="s">
        <v>744</v>
      </c>
      <c r="B10" s="615" t="s">
        <v>1183</v>
      </c>
      <c r="C10" s="625" t="s">
        <v>1824</v>
      </c>
      <c r="D10" s="152">
        <v>17995</v>
      </c>
      <c r="E10" s="152">
        <v>18210</v>
      </c>
      <c r="F10" s="152">
        <f t="shared" ref="F10:F34" si="0">E10-D10</f>
        <v>215</v>
      </c>
      <c r="G10" s="297"/>
    </row>
    <row r="11" spans="1:8" ht="15" customHeight="1" thickBot="1" x14ac:dyDescent="0.25">
      <c r="A11" s="150" t="s">
        <v>745</v>
      </c>
      <c r="B11" s="621" t="s">
        <v>1184</v>
      </c>
      <c r="C11" s="608" t="s">
        <v>1825</v>
      </c>
      <c r="D11" s="174">
        <v>45225</v>
      </c>
      <c r="E11" s="174">
        <v>45300</v>
      </c>
      <c r="F11" s="152">
        <f t="shared" si="0"/>
        <v>75</v>
      </c>
      <c r="G11" s="297"/>
    </row>
    <row r="12" spans="1:8" ht="15" customHeight="1" thickBot="1" x14ac:dyDescent="0.25">
      <c r="A12" s="23" t="s">
        <v>746</v>
      </c>
      <c r="B12" s="615" t="s">
        <v>1185</v>
      </c>
      <c r="C12" s="628" t="s">
        <v>1575</v>
      </c>
      <c r="D12" s="174">
        <v>17520</v>
      </c>
      <c r="E12" s="174">
        <v>17935</v>
      </c>
      <c r="F12" s="152">
        <f t="shared" ref="F12" si="1">E12-D12</f>
        <v>415</v>
      </c>
      <c r="G12" s="514"/>
    </row>
    <row r="13" spans="1:8" ht="15" customHeight="1" thickBot="1" x14ac:dyDescent="0.25">
      <c r="A13" s="23" t="s">
        <v>747</v>
      </c>
      <c r="B13" s="621" t="s">
        <v>1186</v>
      </c>
      <c r="C13" s="627" t="s">
        <v>1826</v>
      </c>
      <c r="D13" s="174">
        <v>12840</v>
      </c>
      <c r="E13" s="174">
        <v>12945</v>
      </c>
      <c r="F13" s="152">
        <f t="shared" si="0"/>
        <v>105</v>
      </c>
    </row>
    <row r="14" spans="1:8" ht="15" customHeight="1" thickBot="1" x14ac:dyDescent="0.25">
      <c r="A14" s="150" t="s">
        <v>748</v>
      </c>
      <c r="B14" s="615" t="s">
        <v>1187</v>
      </c>
      <c r="C14" s="592" t="s">
        <v>943</v>
      </c>
      <c r="D14" s="152">
        <v>69070</v>
      </c>
      <c r="E14" s="575">
        <v>69285</v>
      </c>
      <c r="F14" s="152">
        <f t="shared" si="0"/>
        <v>215</v>
      </c>
    </row>
    <row r="15" spans="1:8" ht="15" customHeight="1" thickBot="1" x14ac:dyDescent="0.25">
      <c r="A15" s="175" t="s">
        <v>749</v>
      </c>
      <c r="B15" s="621" t="s">
        <v>1815</v>
      </c>
      <c r="C15" s="591" t="s">
        <v>1827</v>
      </c>
      <c r="D15" s="152">
        <v>20020</v>
      </c>
      <c r="E15" s="152">
        <v>20085</v>
      </c>
      <c r="F15" s="152">
        <f t="shared" si="0"/>
        <v>65</v>
      </c>
      <c r="G15" s="350">
        <v>160</v>
      </c>
      <c r="H15" s="140"/>
    </row>
    <row r="16" spans="1:8" ht="15" customHeight="1" thickBot="1" x14ac:dyDescent="0.25">
      <c r="A16" s="150" t="s">
        <v>750</v>
      </c>
      <c r="B16" s="615" t="s">
        <v>1188</v>
      </c>
      <c r="C16" s="628" t="s">
        <v>1625</v>
      </c>
      <c r="D16" s="152">
        <v>5605</v>
      </c>
      <c r="E16" s="152">
        <v>5750</v>
      </c>
      <c r="F16" s="152">
        <f t="shared" ref="F16" si="2">E16-D16</f>
        <v>145</v>
      </c>
      <c r="G16" s="127"/>
    </row>
    <row r="17" spans="1:15" ht="15" customHeight="1" thickBot="1" x14ac:dyDescent="0.25">
      <c r="A17" s="23" t="s">
        <v>751</v>
      </c>
      <c r="B17" s="621" t="s">
        <v>1189</v>
      </c>
      <c r="C17" s="627" t="s">
        <v>944</v>
      </c>
      <c r="D17" s="152">
        <v>32215</v>
      </c>
      <c r="E17" s="152">
        <v>32390</v>
      </c>
      <c r="F17" s="152">
        <f t="shared" si="0"/>
        <v>175</v>
      </c>
      <c r="G17" s="241"/>
    </row>
    <row r="18" spans="1:15" ht="15" customHeight="1" thickBot="1" x14ac:dyDescent="0.25">
      <c r="A18" s="150" t="s">
        <v>752</v>
      </c>
      <c r="B18" s="615" t="s">
        <v>1190</v>
      </c>
      <c r="C18" s="628" t="s">
        <v>1604</v>
      </c>
      <c r="D18" s="152">
        <v>16630</v>
      </c>
      <c r="E18" s="152">
        <v>16845</v>
      </c>
      <c r="F18" s="152">
        <f t="shared" ref="F18" si="3">E18-D18</f>
        <v>215</v>
      </c>
    </row>
    <row r="19" spans="1:15" ht="15" customHeight="1" thickBot="1" x14ac:dyDescent="0.25">
      <c r="A19" s="150" t="s">
        <v>753</v>
      </c>
      <c r="B19" s="621" t="s">
        <v>1191</v>
      </c>
      <c r="C19" s="627" t="s">
        <v>1666</v>
      </c>
      <c r="D19" s="152">
        <v>10980</v>
      </c>
      <c r="E19" s="152">
        <v>11300</v>
      </c>
      <c r="F19" s="152">
        <f t="shared" ref="F19" si="4">E19-D19</f>
        <v>320</v>
      </c>
      <c r="G19" s="571"/>
    </row>
    <row r="20" spans="1:15" ht="15" customHeight="1" thickBot="1" x14ac:dyDescent="0.25">
      <c r="A20" s="23" t="s">
        <v>754</v>
      </c>
      <c r="B20" s="615" t="s">
        <v>1192</v>
      </c>
      <c r="C20" s="628" t="s">
        <v>1734</v>
      </c>
      <c r="D20" s="152">
        <v>50340</v>
      </c>
      <c r="E20" s="152">
        <v>50855</v>
      </c>
      <c r="F20" s="152">
        <f t="shared" si="0"/>
        <v>515</v>
      </c>
      <c r="G20" s="185"/>
    </row>
    <row r="21" spans="1:15" ht="15" customHeight="1" thickBot="1" x14ac:dyDescent="0.25">
      <c r="A21" s="150" t="s">
        <v>755</v>
      </c>
      <c r="B21" s="621" t="s">
        <v>1193</v>
      </c>
      <c r="C21" s="627" t="s">
        <v>945</v>
      </c>
      <c r="D21" s="152">
        <v>69340</v>
      </c>
      <c r="E21" s="152">
        <v>69590</v>
      </c>
      <c r="F21" s="152">
        <f t="shared" si="0"/>
        <v>250</v>
      </c>
      <c r="G21" s="33"/>
    </row>
    <row r="22" spans="1:15" ht="15" customHeight="1" thickBot="1" x14ac:dyDescent="0.25">
      <c r="A22" s="150" t="s">
        <v>756</v>
      </c>
      <c r="B22" s="615" t="s">
        <v>1194</v>
      </c>
      <c r="C22" s="628" t="s">
        <v>1828</v>
      </c>
      <c r="D22" s="152">
        <v>50250</v>
      </c>
      <c r="E22" s="152">
        <v>50645</v>
      </c>
      <c r="F22" s="152">
        <f t="shared" si="0"/>
        <v>395</v>
      </c>
      <c r="G22" s="33"/>
    </row>
    <row r="23" spans="1:15" ht="15" customHeight="1" thickBot="1" x14ac:dyDescent="0.25">
      <c r="A23" s="150" t="s">
        <v>757</v>
      </c>
      <c r="B23" s="621" t="s">
        <v>1195</v>
      </c>
      <c r="C23" s="627" t="s">
        <v>1829</v>
      </c>
      <c r="D23" s="152">
        <v>10395</v>
      </c>
      <c r="E23" s="152">
        <v>10535</v>
      </c>
      <c r="F23" s="152">
        <f t="shared" si="0"/>
        <v>140</v>
      </c>
      <c r="G23" s="33"/>
    </row>
    <row r="24" spans="1:15" ht="15" customHeight="1" thickBot="1" x14ac:dyDescent="0.25">
      <c r="A24" s="150" t="s">
        <v>1558</v>
      </c>
      <c r="B24" s="615" t="s">
        <v>1196</v>
      </c>
      <c r="C24" s="628" t="s">
        <v>1546</v>
      </c>
      <c r="D24" s="152">
        <v>7035</v>
      </c>
      <c r="E24" s="152">
        <v>7110</v>
      </c>
      <c r="F24" s="152">
        <f t="shared" ref="F24" si="5">E24-D24</f>
        <v>75</v>
      </c>
      <c r="G24" s="127"/>
    </row>
    <row r="25" spans="1:15" ht="15" customHeight="1" thickBot="1" x14ac:dyDescent="0.25">
      <c r="A25" s="150" t="s">
        <v>758</v>
      </c>
      <c r="B25" s="621" t="s">
        <v>1197</v>
      </c>
      <c r="C25" s="608" t="s">
        <v>1830</v>
      </c>
      <c r="D25" s="152">
        <v>14460</v>
      </c>
      <c r="E25" s="152">
        <v>14480</v>
      </c>
      <c r="F25" s="152">
        <f t="shared" si="0"/>
        <v>20</v>
      </c>
      <c r="G25" s="183" t="s">
        <v>947</v>
      </c>
    </row>
    <row r="26" spans="1:15" ht="15" customHeight="1" thickBot="1" x14ac:dyDescent="0.25">
      <c r="A26" s="23" t="s">
        <v>759</v>
      </c>
      <c r="B26" s="615" t="s">
        <v>1198</v>
      </c>
      <c r="C26" s="609" t="s">
        <v>1397</v>
      </c>
      <c r="D26" s="152">
        <v>8525</v>
      </c>
      <c r="E26" s="152">
        <v>8590</v>
      </c>
      <c r="F26" s="152">
        <f>E26-D26</f>
        <v>65</v>
      </c>
      <c r="G26" s="354"/>
    </row>
    <row r="27" spans="1:15" ht="15" customHeight="1" thickBot="1" x14ac:dyDescent="0.25">
      <c r="A27" s="150" t="s">
        <v>760</v>
      </c>
      <c r="B27" s="634" t="s">
        <v>1687</v>
      </c>
      <c r="C27" s="693" t="s">
        <v>1982</v>
      </c>
      <c r="D27" s="152">
        <v>2185</v>
      </c>
      <c r="E27" s="152">
        <v>2445</v>
      </c>
      <c r="F27" s="152">
        <f t="shared" ref="F27" si="6">E27-D27</f>
        <v>260</v>
      </c>
      <c r="G27" s="179"/>
      <c r="O27" s="660"/>
    </row>
    <row r="28" spans="1:15" ht="15" customHeight="1" thickBot="1" x14ac:dyDescent="0.25">
      <c r="A28" s="23" t="s">
        <v>761</v>
      </c>
      <c r="B28" s="692" t="s">
        <v>1199</v>
      </c>
      <c r="C28" s="596" t="s">
        <v>1521</v>
      </c>
      <c r="D28" s="152">
        <v>5270</v>
      </c>
      <c r="E28" s="152">
        <v>5450</v>
      </c>
      <c r="F28" s="152">
        <f t="shared" ref="F28" si="7">E28-D28</f>
        <v>180</v>
      </c>
      <c r="G28" s="144" t="s">
        <v>1520</v>
      </c>
    </row>
    <row r="29" spans="1:15" ht="15" customHeight="1" thickBot="1" x14ac:dyDescent="0.25">
      <c r="A29" s="150" t="s">
        <v>762</v>
      </c>
      <c r="B29" s="621" t="s">
        <v>1816</v>
      </c>
      <c r="C29" s="608" t="s">
        <v>1631</v>
      </c>
      <c r="D29" s="22">
        <v>18370</v>
      </c>
      <c r="E29" s="22">
        <v>18785</v>
      </c>
      <c r="F29" s="152">
        <f t="shared" ref="F29" si="8">E29-D29</f>
        <v>415</v>
      </c>
      <c r="G29" s="179" t="s">
        <v>1632</v>
      </c>
    </row>
    <row r="30" spans="1:15" ht="15" customHeight="1" thickBot="1" x14ac:dyDescent="0.25">
      <c r="A30" s="150" t="s">
        <v>763</v>
      </c>
      <c r="B30" s="615" t="s">
        <v>1200</v>
      </c>
      <c r="C30" s="609" t="s">
        <v>1003</v>
      </c>
      <c r="D30" s="22">
        <v>59555</v>
      </c>
      <c r="E30" s="22">
        <v>59800</v>
      </c>
      <c r="F30" s="152">
        <f t="shared" si="0"/>
        <v>245</v>
      </c>
      <c r="G30" s="144" t="s">
        <v>1002</v>
      </c>
    </row>
    <row r="31" spans="1:15" ht="15" customHeight="1" thickBot="1" x14ac:dyDescent="0.25">
      <c r="A31" s="150" t="s">
        <v>764</v>
      </c>
      <c r="B31" s="621" t="s">
        <v>1267</v>
      </c>
      <c r="C31" s="595" t="s">
        <v>1466</v>
      </c>
      <c r="D31" s="22">
        <v>18400</v>
      </c>
      <c r="E31" s="22">
        <v>18610</v>
      </c>
      <c r="F31" s="152">
        <f t="shared" ref="F31" si="9">E31-D31</f>
        <v>210</v>
      </c>
      <c r="G31" s="181"/>
    </row>
    <row r="32" spans="1:15" ht="15" customHeight="1" thickBot="1" x14ac:dyDescent="0.25">
      <c r="A32" s="23" t="s">
        <v>765</v>
      </c>
      <c r="B32" s="615" t="s">
        <v>1201</v>
      </c>
      <c r="C32" s="609" t="s">
        <v>1831</v>
      </c>
      <c r="D32" s="152">
        <v>17925</v>
      </c>
      <c r="E32" s="152">
        <v>18060</v>
      </c>
      <c r="F32" s="152">
        <f t="shared" si="0"/>
        <v>135</v>
      </c>
      <c r="G32" s="140"/>
    </row>
    <row r="33" spans="1:7" ht="15" customHeight="1" thickBot="1" x14ac:dyDescent="0.25">
      <c r="A33" s="175" t="s">
        <v>766</v>
      </c>
      <c r="B33" s="621" t="s">
        <v>1202</v>
      </c>
      <c r="C33" s="608" t="s">
        <v>1038</v>
      </c>
      <c r="D33" s="152">
        <v>54285</v>
      </c>
      <c r="E33" s="152">
        <v>54390</v>
      </c>
      <c r="F33" s="152">
        <f t="shared" si="0"/>
        <v>105</v>
      </c>
      <c r="G33" s="183" t="s">
        <v>947</v>
      </c>
    </row>
    <row r="34" spans="1:7" ht="15" customHeight="1" thickBot="1" x14ac:dyDescent="0.25">
      <c r="A34" s="23" t="s">
        <v>767</v>
      </c>
      <c r="B34" s="615" t="s">
        <v>1358</v>
      </c>
      <c r="C34" s="599" t="s">
        <v>1649</v>
      </c>
      <c r="D34" s="22">
        <v>12735</v>
      </c>
      <c r="E34" s="22">
        <v>12845</v>
      </c>
      <c r="F34" s="152">
        <f t="shared" si="0"/>
        <v>110</v>
      </c>
      <c r="G34" s="325"/>
    </row>
    <row r="35" spans="1:7" ht="15" customHeight="1" thickBot="1" x14ac:dyDescent="0.25">
      <c r="A35" s="150" t="s">
        <v>768</v>
      </c>
      <c r="B35" s="621" t="s">
        <v>1817</v>
      </c>
      <c r="C35" s="608" t="s">
        <v>1832</v>
      </c>
      <c r="D35" s="22">
        <v>10080</v>
      </c>
      <c r="E35" s="22">
        <v>10180</v>
      </c>
      <c r="F35" s="152">
        <f>E35-D35</f>
        <v>100</v>
      </c>
      <c r="G35" s="181"/>
    </row>
    <row r="36" spans="1:7" ht="15" customHeight="1" thickBot="1" x14ac:dyDescent="0.25">
      <c r="A36" s="23" t="s">
        <v>769</v>
      </c>
      <c r="B36" s="615" t="s">
        <v>1203</v>
      </c>
      <c r="C36" s="609" t="s">
        <v>1039</v>
      </c>
      <c r="D36" s="22">
        <v>67575</v>
      </c>
      <c r="E36" s="22">
        <v>67815</v>
      </c>
      <c r="F36" s="152">
        <f t="shared" ref="F36:F50" si="10">E36-D36</f>
        <v>240</v>
      </c>
      <c r="G36" s="184"/>
    </row>
    <row r="37" spans="1:7" ht="15" customHeight="1" thickBot="1" x14ac:dyDescent="0.25">
      <c r="A37" s="150" t="s">
        <v>770</v>
      </c>
      <c r="B37" s="621" t="s">
        <v>1204</v>
      </c>
      <c r="C37" s="608" t="s">
        <v>1833</v>
      </c>
      <c r="D37" s="22">
        <v>25265</v>
      </c>
      <c r="E37" s="22">
        <v>25500</v>
      </c>
      <c r="F37" s="152">
        <f t="shared" si="10"/>
        <v>235</v>
      </c>
      <c r="G37" s="232"/>
    </row>
    <row r="38" spans="1:7" ht="15" customHeight="1" thickBot="1" x14ac:dyDescent="0.25">
      <c r="A38" s="23" t="s">
        <v>771</v>
      </c>
      <c r="B38" s="615" t="s">
        <v>1205</v>
      </c>
      <c r="C38" s="609" t="s">
        <v>772</v>
      </c>
      <c r="D38" s="22">
        <v>89035</v>
      </c>
      <c r="E38" s="22">
        <v>89340</v>
      </c>
      <c r="F38" s="152">
        <f t="shared" si="10"/>
        <v>305</v>
      </c>
      <c r="G38" s="181"/>
    </row>
    <row r="39" spans="1:7" ht="15" customHeight="1" thickBot="1" x14ac:dyDescent="0.25">
      <c r="A39" s="150" t="s">
        <v>773</v>
      </c>
      <c r="B39" s="621" t="s">
        <v>1206</v>
      </c>
      <c r="C39" s="627" t="s">
        <v>1626</v>
      </c>
      <c r="D39" s="152">
        <v>10975</v>
      </c>
      <c r="E39" s="152">
        <v>11165</v>
      </c>
      <c r="F39" s="152">
        <f t="shared" ref="F39" si="11">E39-D39</f>
        <v>190</v>
      </c>
      <c r="G39" s="179"/>
    </row>
    <row r="40" spans="1:7" ht="13.5" customHeight="1" thickBot="1" x14ac:dyDescent="0.25">
      <c r="A40" s="23" t="s">
        <v>774</v>
      </c>
      <c r="B40" s="615" t="s">
        <v>1207</v>
      </c>
      <c r="C40" s="602" t="s">
        <v>775</v>
      </c>
      <c r="D40" s="152">
        <v>63350</v>
      </c>
      <c r="E40" s="152">
        <v>63530</v>
      </c>
      <c r="F40" s="152">
        <f t="shared" si="10"/>
        <v>180</v>
      </c>
      <c r="G40" s="181"/>
    </row>
    <row r="41" spans="1:7" ht="14.25" customHeight="1" thickBot="1" x14ac:dyDescent="0.25">
      <c r="A41" s="150" t="s">
        <v>776</v>
      </c>
      <c r="B41" s="631" t="s">
        <v>1208</v>
      </c>
      <c r="C41" s="603" t="s">
        <v>1834</v>
      </c>
      <c r="D41" s="152">
        <v>17570</v>
      </c>
      <c r="E41" s="152">
        <v>17790</v>
      </c>
      <c r="F41" s="152">
        <f>E41-D41</f>
        <v>220</v>
      </c>
      <c r="G41" s="181"/>
    </row>
    <row r="42" spans="1:7" ht="15" customHeight="1" thickBot="1" x14ac:dyDescent="0.25">
      <c r="A42" s="156" t="s">
        <v>777</v>
      </c>
      <c r="B42" s="615" t="s">
        <v>1209</v>
      </c>
      <c r="C42" s="602" t="s">
        <v>1835</v>
      </c>
      <c r="D42" s="152">
        <v>105580</v>
      </c>
      <c r="E42" s="152">
        <v>105890</v>
      </c>
      <c r="F42" s="152">
        <f t="shared" si="10"/>
        <v>310</v>
      </c>
      <c r="G42" s="182" t="s">
        <v>778</v>
      </c>
    </row>
    <row r="43" spans="1:7" ht="15" customHeight="1" thickBot="1" x14ac:dyDescent="0.25">
      <c r="A43" s="150" t="s">
        <v>779</v>
      </c>
      <c r="B43" s="621" t="s">
        <v>1210</v>
      </c>
      <c r="C43" s="603" t="s">
        <v>1471</v>
      </c>
      <c r="D43" s="152">
        <v>12800</v>
      </c>
      <c r="E43" s="152">
        <v>12980</v>
      </c>
      <c r="F43" s="152">
        <f t="shared" ref="F43" si="12">E43-D43</f>
        <v>180</v>
      </c>
      <c r="G43" s="181"/>
    </row>
    <row r="44" spans="1:7" ht="15" customHeight="1" thickBot="1" x14ac:dyDescent="0.25">
      <c r="A44" s="150" t="s">
        <v>780</v>
      </c>
      <c r="B44" s="615" t="s">
        <v>1818</v>
      </c>
      <c r="C44" s="609" t="s">
        <v>1004</v>
      </c>
      <c r="D44" s="22">
        <v>23400</v>
      </c>
      <c r="E44" s="22">
        <v>23425</v>
      </c>
      <c r="F44" s="152">
        <f t="shared" si="10"/>
        <v>25</v>
      </c>
      <c r="G44" s="144" t="s">
        <v>1002</v>
      </c>
    </row>
    <row r="45" spans="1:7" ht="15" customHeight="1" thickBot="1" x14ac:dyDescent="0.25">
      <c r="A45" s="150" t="s">
        <v>781</v>
      </c>
      <c r="B45" s="621" t="s">
        <v>1211</v>
      </c>
      <c r="C45" s="627" t="s">
        <v>1648</v>
      </c>
      <c r="D45" s="152">
        <v>18910</v>
      </c>
      <c r="E45" s="152">
        <v>19070</v>
      </c>
      <c r="F45" s="152">
        <f t="shared" si="10"/>
        <v>160</v>
      </c>
      <c r="G45" s="311"/>
    </row>
    <row r="46" spans="1:7" ht="15" customHeight="1" thickBot="1" x14ac:dyDescent="0.25">
      <c r="A46" s="23" t="s">
        <v>782</v>
      </c>
      <c r="B46" s="615" t="s">
        <v>1212</v>
      </c>
      <c r="C46" s="609" t="s">
        <v>1836</v>
      </c>
      <c r="D46" s="22">
        <v>30745</v>
      </c>
      <c r="E46" s="22">
        <v>30800</v>
      </c>
      <c r="F46" s="152">
        <f t="shared" si="10"/>
        <v>55</v>
      </c>
      <c r="G46" s="186"/>
    </row>
    <row r="47" spans="1:7" ht="15" customHeight="1" thickBot="1" x14ac:dyDescent="0.25">
      <c r="A47" s="159" t="s">
        <v>783</v>
      </c>
      <c r="B47" s="621" t="s">
        <v>1213</v>
      </c>
      <c r="C47" s="629" t="s">
        <v>1664</v>
      </c>
      <c r="D47" s="159">
        <v>8660</v>
      </c>
      <c r="E47" s="159">
        <v>8880</v>
      </c>
      <c r="F47" s="152">
        <f t="shared" ref="F47" si="13">E47-D47</f>
        <v>220</v>
      </c>
      <c r="G47" s="181"/>
    </row>
    <row r="48" spans="1:7" ht="15" customHeight="1" thickBot="1" x14ac:dyDescent="0.25">
      <c r="A48" s="22">
        <v>43</v>
      </c>
      <c r="B48" s="615" t="s">
        <v>1214</v>
      </c>
      <c r="C48" s="596" t="s">
        <v>1837</v>
      </c>
      <c r="D48" s="159">
        <v>24395</v>
      </c>
      <c r="E48" s="159">
        <v>24510</v>
      </c>
      <c r="F48" s="152">
        <f t="shared" si="10"/>
        <v>115</v>
      </c>
      <c r="G48" s="318"/>
    </row>
    <row r="49" spans="1:15" ht="15.75" customHeight="1" thickBot="1" x14ac:dyDescent="0.25">
      <c r="A49" s="22">
        <v>44</v>
      </c>
      <c r="B49" s="621" t="s">
        <v>1215</v>
      </c>
      <c r="C49" s="603" t="s">
        <v>1838</v>
      </c>
      <c r="D49" s="152">
        <v>33185</v>
      </c>
      <c r="E49" s="152">
        <v>33450</v>
      </c>
      <c r="F49" s="152">
        <f t="shared" si="10"/>
        <v>265</v>
      </c>
      <c r="G49" s="503"/>
      <c r="M49" t="s">
        <v>1360</v>
      </c>
    </row>
    <row r="50" spans="1:15" ht="15" customHeight="1" thickBot="1" x14ac:dyDescent="0.25">
      <c r="A50" s="21">
        <v>45</v>
      </c>
      <c r="B50" s="615" t="s">
        <v>1216</v>
      </c>
      <c r="C50" s="609" t="s">
        <v>1839</v>
      </c>
      <c r="D50" s="22">
        <v>18305</v>
      </c>
      <c r="E50" s="22">
        <v>18405</v>
      </c>
      <c r="F50" s="152">
        <f t="shared" si="10"/>
        <v>100</v>
      </c>
      <c r="G50" s="181"/>
    </row>
    <row r="51" spans="1:15" ht="15" customHeight="1" thickBot="1" x14ac:dyDescent="0.25">
      <c r="A51" s="31" t="s">
        <v>784</v>
      </c>
      <c r="B51" s="621" t="s">
        <v>1819</v>
      </c>
      <c r="C51" s="608" t="s">
        <v>1996</v>
      </c>
      <c r="D51" s="152">
        <v>225</v>
      </c>
      <c r="E51" s="152">
        <v>450</v>
      </c>
      <c r="F51" s="152">
        <f t="shared" ref="F51" si="14">E51-D51</f>
        <v>225</v>
      </c>
      <c r="G51" s="697"/>
    </row>
    <row r="52" spans="1:15" ht="16.5" customHeight="1" thickBot="1" x14ac:dyDescent="0.25">
      <c r="A52" s="21">
        <v>47</v>
      </c>
      <c r="B52" s="615" t="s">
        <v>1075</v>
      </c>
      <c r="C52" s="609" t="s">
        <v>1840</v>
      </c>
      <c r="D52" s="152">
        <v>20900</v>
      </c>
      <c r="E52" s="152">
        <v>21100</v>
      </c>
      <c r="F52" s="152">
        <f t="shared" ref="F52:F75" si="15">E52-D52</f>
        <v>200</v>
      </c>
      <c r="G52" s="183" t="s">
        <v>785</v>
      </c>
    </row>
    <row r="53" spans="1:15" ht="15" customHeight="1" thickBot="1" x14ac:dyDescent="0.25">
      <c r="A53" s="22">
        <v>48</v>
      </c>
      <c r="B53" s="621" t="s">
        <v>1217</v>
      </c>
      <c r="C53" s="603" t="s">
        <v>1841</v>
      </c>
      <c r="D53" s="152">
        <v>35940</v>
      </c>
      <c r="E53" s="152">
        <v>36025</v>
      </c>
      <c r="F53" s="152">
        <f t="shared" si="15"/>
        <v>85</v>
      </c>
    </row>
    <row r="54" spans="1:15" ht="15" customHeight="1" thickBot="1" x14ac:dyDescent="0.25">
      <c r="A54" s="21">
        <v>49</v>
      </c>
      <c r="B54" s="615" t="s">
        <v>1820</v>
      </c>
      <c r="C54" s="596" t="s">
        <v>1842</v>
      </c>
      <c r="D54" s="152">
        <v>39455</v>
      </c>
      <c r="E54" s="152">
        <v>39870</v>
      </c>
      <c r="F54" s="152">
        <f t="shared" si="15"/>
        <v>415</v>
      </c>
    </row>
    <row r="55" spans="1:15" ht="15" customHeight="1" thickBot="1" x14ac:dyDescent="0.25">
      <c r="A55" s="22">
        <v>50</v>
      </c>
      <c r="B55" s="615" t="s">
        <v>1218</v>
      </c>
      <c r="C55" s="595" t="s">
        <v>1843</v>
      </c>
      <c r="D55" s="152">
        <v>6400</v>
      </c>
      <c r="E55" s="152">
        <v>6660</v>
      </c>
      <c r="F55" s="152">
        <f t="shared" si="15"/>
        <v>260</v>
      </c>
      <c r="G55" s="33"/>
    </row>
    <row r="56" spans="1:15" ht="15.75" customHeight="1" thickBot="1" x14ac:dyDescent="0.25">
      <c r="A56" s="142" t="s">
        <v>786</v>
      </c>
      <c r="B56" s="615" t="s">
        <v>1219</v>
      </c>
      <c r="C56" s="594" t="s">
        <v>1844</v>
      </c>
      <c r="D56" s="278">
        <v>255595</v>
      </c>
      <c r="E56" s="278">
        <v>256935</v>
      </c>
      <c r="F56" s="22">
        <f t="shared" si="15"/>
        <v>1340</v>
      </c>
    </row>
    <row r="57" spans="1:15" ht="15" customHeight="1" thickBot="1" x14ac:dyDescent="0.25">
      <c r="A57" s="23" t="s">
        <v>787</v>
      </c>
      <c r="B57" s="621" t="s">
        <v>1220</v>
      </c>
      <c r="C57" s="593" t="s">
        <v>1845</v>
      </c>
      <c r="D57" s="152">
        <v>31405</v>
      </c>
      <c r="E57" s="152">
        <v>31435</v>
      </c>
      <c r="F57" s="152">
        <f t="shared" si="15"/>
        <v>30</v>
      </c>
    </row>
    <row r="58" spans="1:15" ht="15" customHeight="1" thickBot="1" x14ac:dyDescent="0.25">
      <c r="A58" s="161" t="s">
        <v>788</v>
      </c>
      <c r="B58" s="615" t="s">
        <v>1221</v>
      </c>
      <c r="C58" s="593" t="s">
        <v>1978</v>
      </c>
      <c r="D58" s="25">
        <v>5200</v>
      </c>
      <c r="E58" s="25">
        <v>5635</v>
      </c>
      <c r="F58" s="152">
        <f t="shared" ref="F58" si="16">E58-D58</f>
        <v>435</v>
      </c>
      <c r="G58" s="299"/>
      <c r="O58" s="107"/>
    </row>
    <row r="59" spans="1:15" ht="15" customHeight="1" thickBot="1" x14ac:dyDescent="0.25">
      <c r="A59" s="161" t="s">
        <v>789</v>
      </c>
      <c r="B59" s="621" t="s">
        <v>1969</v>
      </c>
      <c r="C59" s="593" t="s">
        <v>1846</v>
      </c>
      <c r="D59" s="25">
        <v>66035</v>
      </c>
      <c r="E59" s="25">
        <v>66090</v>
      </c>
      <c r="F59" s="152">
        <f t="shared" si="15"/>
        <v>55</v>
      </c>
      <c r="G59" s="127"/>
    </row>
    <row r="60" spans="1:15" ht="15" customHeight="1" thickBot="1" x14ac:dyDescent="0.25">
      <c r="A60" s="161" t="s">
        <v>790</v>
      </c>
      <c r="B60" s="615" t="s">
        <v>1222</v>
      </c>
      <c r="C60" s="596" t="s">
        <v>1847</v>
      </c>
      <c r="D60" s="575"/>
      <c r="E60" s="575"/>
      <c r="F60" s="562">
        <v>176</v>
      </c>
      <c r="G60" s="697">
        <v>37120</v>
      </c>
    </row>
    <row r="61" spans="1:15" ht="15" customHeight="1" thickBot="1" x14ac:dyDescent="0.25">
      <c r="A61" s="23" t="s">
        <v>792</v>
      </c>
      <c r="B61" s="621" t="s">
        <v>1223</v>
      </c>
      <c r="C61" s="595" t="s">
        <v>1950</v>
      </c>
      <c r="D61" s="21">
        <v>3000</v>
      </c>
      <c r="E61" s="21">
        <v>3075</v>
      </c>
      <c r="F61" s="152">
        <f t="shared" ref="F61" si="17">E61-D61</f>
        <v>75</v>
      </c>
      <c r="G61" s="183" t="s">
        <v>791</v>
      </c>
    </row>
    <row r="62" spans="1:15" ht="15" customHeight="1" thickBot="1" x14ac:dyDescent="0.25">
      <c r="A62" s="23" t="s">
        <v>793</v>
      </c>
      <c r="B62" s="615" t="s">
        <v>1224</v>
      </c>
      <c r="C62" s="596" t="s">
        <v>1467</v>
      </c>
      <c r="D62" s="21">
        <v>7830</v>
      </c>
      <c r="E62" s="21">
        <v>7935</v>
      </c>
      <c r="F62" s="152">
        <f t="shared" ref="F62" si="18">E62-D62</f>
        <v>105</v>
      </c>
      <c r="G62" s="181"/>
    </row>
    <row r="63" spans="1:15" ht="15" customHeight="1" thickBot="1" x14ac:dyDescent="0.25">
      <c r="A63" s="23" t="s">
        <v>794</v>
      </c>
      <c r="B63" s="615" t="s">
        <v>1225</v>
      </c>
      <c r="C63" s="630" t="s">
        <v>1997</v>
      </c>
      <c r="D63" s="22">
        <v>130</v>
      </c>
      <c r="E63" s="22">
        <v>260</v>
      </c>
      <c r="F63" s="152">
        <f t="shared" ref="F63" si="19">E63-D63</f>
        <v>130</v>
      </c>
      <c r="G63" s="697"/>
    </row>
    <row r="64" spans="1:15" ht="15" customHeight="1" thickBot="1" x14ac:dyDescent="0.25">
      <c r="A64" s="150" t="s">
        <v>795</v>
      </c>
      <c r="B64" s="615" t="s">
        <v>1821</v>
      </c>
      <c r="C64" s="594" t="s">
        <v>1848</v>
      </c>
      <c r="D64" s="22">
        <v>17995</v>
      </c>
      <c r="E64" s="22">
        <v>18160</v>
      </c>
      <c r="F64" s="152">
        <f t="shared" si="15"/>
        <v>165</v>
      </c>
      <c r="G64" s="181"/>
    </row>
    <row r="65" spans="1:15" ht="15" customHeight="1" thickBot="1" x14ac:dyDescent="0.25">
      <c r="A65" s="150" t="s">
        <v>1608</v>
      </c>
      <c r="B65" s="621" t="s">
        <v>1226</v>
      </c>
      <c r="C65" s="593" t="s">
        <v>1605</v>
      </c>
      <c r="D65" s="278">
        <v>6035</v>
      </c>
      <c r="E65" s="278">
        <v>6135</v>
      </c>
      <c r="F65" s="152">
        <f t="shared" ref="F65" si="20">E65-D65</f>
        <v>100</v>
      </c>
      <c r="G65" s="127"/>
    </row>
    <row r="66" spans="1:15" ht="15" customHeight="1" thickBot="1" x14ac:dyDescent="0.25">
      <c r="A66" s="150" t="s">
        <v>796</v>
      </c>
      <c r="B66" s="615" t="s">
        <v>1227</v>
      </c>
      <c r="C66" s="609" t="s">
        <v>1849</v>
      </c>
      <c r="D66" s="278">
        <v>21700</v>
      </c>
      <c r="E66" s="278">
        <v>21895</v>
      </c>
      <c r="F66" s="152">
        <f t="shared" si="15"/>
        <v>195</v>
      </c>
      <c r="G66" s="231"/>
    </row>
    <row r="67" spans="1:15" ht="15" customHeight="1" thickBot="1" x14ac:dyDescent="0.25">
      <c r="A67" s="150" t="s">
        <v>797</v>
      </c>
      <c r="B67" s="621" t="s">
        <v>1228</v>
      </c>
      <c r="C67" s="593" t="s">
        <v>1592</v>
      </c>
      <c r="D67" s="278">
        <v>25395</v>
      </c>
      <c r="E67" s="278">
        <v>25925</v>
      </c>
      <c r="F67" s="152">
        <f t="shared" ref="F67" si="21">E67-D67</f>
        <v>530</v>
      </c>
      <c r="G67" s="232"/>
    </row>
    <row r="68" spans="1:15" ht="15" customHeight="1" thickBot="1" x14ac:dyDescent="0.25">
      <c r="A68" s="226" t="s">
        <v>798</v>
      </c>
      <c r="B68" s="615" t="s">
        <v>1229</v>
      </c>
      <c r="C68" s="604" t="s">
        <v>1670</v>
      </c>
      <c r="D68" s="152">
        <v>5305</v>
      </c>
      <c r="E68" s="152">
        <v>5370</v>
      </c>
      <c r="F68" s="152">
        <f t="shared" ref="F68" si="22">E68-D68</f>
        <v>65</v>
      </c>
      <c r="G68" s="127"/>
    </row>
    <row r="69" spans="1:15" ht="15" customHeight="1" thickBot="1" x14ac:dyDescent="0.25">
      <c r="A69" s="172" t="s">
        <v>799</v>
      </c>
      <c r="B69" s="621" t="s">
        <v>1230</v>
      </c>
      <c r="C69" s="591" t="s">
        <v>1850</v>
      </c>
      <c r="D69" s="575"/>
      <c r="E69" s="575"/>
      <c r="F69" s="562">
        <v>430</v>
      </c>
      <c r="G69" s="312">
        <v>58495</v>
      </c>
    </row>
    <row r="70" spans="1:15" ht="15" customHeight="1" thickBot="1" x14ac:dyDescent="0.25">
      <c r="A70" s="150" t="s">
        <v>800</v>
      </c>
      <c r="B70" s="615" t="s">
        <v>1231</v>
      </c>
      <c r="C70" s="609" t="s">
        <v>1008</v>
      </c>
      <c r="D70" s="155">
        <v>20175</v>
      </c>
      <c r="E70" s="155">
        <v>20230</v>
      </c>
      <c r="F70" s="152">
        <f t="shared" si="15"/>
        <v>55</v>
      </c>
      <c r="G70" s="144" t="s">
        <v>1009</v>
      </c>
    </row>
    <row r="71" spans="1:15" ht="15" customHeight="1" thickBot="1" x14ac:dyDescent="0.25">
      <c r="A71" s="150" t="s">
        <v>801</v>
      </c>
      <c r="B71" s="621" t="s">
        <v>1232</v>
      </c>
      <c r="C71" s="593" t="s">
        <v>802</v>
      </c>
      <c r="D71" s="21">
        <v>34830</v>
      </c>
      <c r="E71" s="21">
        <v>35020</v>
      </c>
      <c r="F71" s="152">
        <f t="shared" si="15"/>
        <v>190</v>
      </c>
    </row>
    <row r="72" spans="1:15" ht="14.25" customHeight="1" thickBot="1" x14ac:dyDescent="0.25">
      <c r="A72" s="150" t="s">
        <v>803</v>
      </c>
      <c r="B72" s="615" t="s">
        <v>1233</v>
      </c>
      <c r="C72" s="609" t="s">
        <v>1851</v>
      </c>
      <c r="D72" s="22">
        <v>31550</v>
      </c>
      <c r="E72" s="22">
        <v>31720</v>
      </c>
      <c r="F72" s="152">
        <f t="shared" si="15"/>
        <v>170</v>
      </c>
      <c r="G72" s="318"/>
    </row>
    <row r="73" spans="1:15" ht="15" customHeight="1" thickBot="1" x14ac:dyDescent="0.25">
      <c r="A73" s="150" t="s">
        <v>804</v>
      </c>
      <c r="B73" s="615" t="s">
        <v>1234</v>
      </c>
      <c r="C73" s="608" t="s">
        <v>1539</v>
      </c>
      <c r="D73" s="22">
        <v>3245</v>
      </c>
      <c r="E73" s="22">
        <v>3355</v>
      </c>
      <c r="F73" s="152">
        <f t="shared" ref="F73" si="23">E73-D73</f>
        <v>110</v>
      </c>
    </row>
    <row r="74" spans="1:15" ht="15" customHeight="1" thickBot="1" x14ac:dyDescent="0.25">
      <c r="A74" s="150" t="s">
        <v>1556</v>
      </c>
      <c r="B74" s="632" t="s">
        <v>1235</v>
      </c>
      <c r="C74" s="150" t="s">
        <v>1972</v>
      </c>
      <c r="D74" s="22">
        <v>4425</v>
      </c>
      <c r="E74" s="22">
        <v>4680</v>
      </c>
      <c r="F74" s="152">
        <f t="shared" ref="F74" si="24">E74-D74</f>
        <v>255</v>
      </c>
      <c r="G74" s="781" t="s">
        <v>1973</v>
      </c>
      <c r="H74" s="782"/>
      <c r="I74" s="782"/>
      <c r="J74" s="782"/>
      <c r="K74" s="782"/>
      <c r="L74" s="782"/>
      <c r="M74" s="782"/>
      <c r="N74" s="782"/>
      <c r="O74" s="782"/>
    </row>
    <row r="75" spans="1:15" ht="15" customHeight="1" thickBot="1" x14ac:dyDescent="0.25">
      <c r="A75" s="150" t="s">
        <v>805</v>
      </c>
      <c r="B75" s="634" t="s">
        <v>1236</v>
      </c>
      <c r="C75" s="608" t="s">
        <v>1857</v>
      </c>
      <c r="D75" s="22">
        <v>5075</v>
      </c>
      <c r="E75" s="22">
        <v>5110</v>
      </c>
      <c r="F75" s="152">
        <f t="shared" si="15"/>
        <v>35</v>
      </c>
      <c r="G75" s="564" t="s">
        <v>1586</v>
      </c>
    </row>
    <row r="76" spans="1:15" ht="15" customHeight="1" thickBot="1" x14ac:dyDescent="0.25">
      <c r="A76" s="23" t="s">
        <v>806</v>
      </c>
      <c r="B76" s="621" t="s">
        <v>1237</v>
      </c>
      <c r="C76" s="608" t="s">
        <v>1858</v>
      </c>
      <c r="D76" s="22">
        <v>53070</v>
      </c>
      <c r="E76" s="22">
        <v>53615</v>
      </c>
      <c r="F76" s="152">
        <f>E76-D76</f>
        <v>545</v>
      </c>
      <c r="G76" s="351"/>
    </row>
    <row r="77" spans="1:15" ht="15" customHeight="1" thickBot="1" x14ac:dyDescent="0.25">
      <c r="A77" s="150" t="s">
        <v>807</v>
      </c>
      <c r="B77" s="615" t="s">
        <v>1393</v>
      </c>
      <c r="C77" s="635" t="s">
        <v>1859</v>
      </c>
      <c r="D77" s="22">
        <v>11340</v>
      </c>
      <c r="E77" s="22">
        <v>11495</v>
      </c>
      <c r="F77" s="152">
        <f t="shared" ref="F77:F82" si="25">E77-D77</f>
        <v>155</v>
      </c>
      <c r="G77" s="183"/>
    </row>
    <row r="78" spans="1:15" ht="15" customHeight="1" thickBot="1" x14ac:dyDescent="0.25">
      <c r="A78" s="23" t="s">
        <v>809</v>
      </c>
      <c r="B78" s="621" t="s">
        <v>1238</v>
      </c>
      <c r="C78" s="608" t="s">
        <v>1860</v>
      </c>
      <c r="D78" s="278">
        <v>11215</v>
      </c>
      <c r="E78" s="278">
        <v>11375</v>
      </c>
      <c r="F78" s="152">
        <f t="shared" si="25"/>
        <v>160</v>
      </c>
      <c r="G78" s="183" t="s">
        <v>808</v>
      </c>
    </row>
    <row r="79" spans="1:15" ht="15" customHeight="1" thickBot="1" x14ac:dyDescent="0.25">
      <c r="A79" s="150" t="s">
        <v>810</v>
      </c>
      <c r="B79" s="615" t="s">
        <v>1239</v>
      </c>
      <c r="C79" s="636" t="s">
        <v>1667</v>
      </c>
      <c r="D79" s="22">
        <v>7360</v>
      </c>
      <c r="E79" s="22">
        <v>7565</v>
      </c>
      <c r="F79" s="152">
        <f t="shared" si="25"/>
        <v>205</v>
      </c>
      <c r="G79" s="492"/>
    </row>
    <row r="80" spans="1:15" ht="15" customHeight="1" thickBot="1" x14ac:dyDescent="0.25">
      <c r="A80" s="23" t="s">
        <v>811</v>
      </c>
      <c r="B80" s="621" t="s">
        <v>1240</v>
      </c>
      <c r="C80" s="600" t="s">
        <v>1682</v>
      </c>
      <c r="D80" s="22">
        <v>5815</v>
      </c>
      <c r="E80" s="22">
        <v>6025</v>
      </c>
      <c r="F80" s="152">
        <f t="shared" ref="F80" si="26">E80-D80</f>
        <v>210</v>
      </c>
      <c r="G80" s="586" t="s">
        <v>1681</v>
      </c>
    </row>
    <row r="81" spans="1:10" ht="15" customHeight="1" thickBot="1" x14ac:dyDescent="0.25">
      <c r="A81" s="150" t="s">
        <v>812</v>
      </c>
      <c r="B81" s="615" t="s">
        <v>1234</v>
      </c>
      <c r="C81" s="636" t="s">
        <v>1861</v>
      </c>
      <c r="D81" s="22">
        <v>9945</v>
      </c>
      <c r="E81" s="22">
        <v>10015</v>
      </c>
      <c r="F81" s="152">
        <f t="shared" si="25"/>
        <v>70</v>
      </c>
    </row>
    <row r="82" spans="1:10" ht="15" customHeight="1" thickBot="1" x14ac:dyDescent="0.25">
      <c r="A82" s="23" t="s">
        <v>813</v>
      </c>
      <c r="B82" s="621" t="s">
        <v>1241</v>
      </c>
      <c r="C82" s="600" t="s">
        <v>1862</v>
      </c>
      <c r="D82" s="22">
        <v>1810</v>
      </c>
      <c r="E82" s="22">
        <v>1860</v>
      </c>
      <c r="F82" s="152">
        <f t="shared" si="25"/>
        <v>50</v>
      </c>
      <c r="G82" s="569"/>
    </row>
    <row r="83" spans="1:10" ht="17.25" customHeight="1" thickBot="1" x14ac:dyDescent="0.25">
      <c r="A83" s="150" t="s">
        <v>814</v>
      </c>
      <c r="B83" s="615" t="s">
        <v>1242</v>
      </c>
      <c r="C83" s="636" t="s">
        <v>1863</v>
      </c>
      <c r="D83" s="22">
        <v>15015</v>
      </c>
      <c r="E83" s="22">
        <v>15050</v>
      </c>
      <c r="F83" s="152">
        <f t="shared" ref="F83:F103" si="27">E83-D83</f>
        <v>35</v>
      </c>
      <c r="G83" s="458"/>
    </row>
    <row r="84" spans="1:10" ht="15" customHeight="1" thickBot="1" x14ac:dyDescent="0.25">
      <c r="A84" s="150" t="s">
        <v>815</v>
      </c>
      <c r="B84" s="621" t="s">
        <v>1243</v>
      </c>
      <c r="C84" s="600" t="s">
        <v>1609</v>
      </c>
      <c r="D84" s="22">
        <v>100</v>
      </c>
      <c r="E84" s="22">
        <v>100</v>
      </c>
      <c r="F84" s="575">
        <f t="shared" ref="F84" si="28">E84-D84</f>
        <v>0</v>
      </c>
      <c r="G84" s="569" t="s">
        <v>1586</v>
      </c>
    </row>
    <row r="85" spans="1:10" ht="15" customHeight="1" thickBot="1" x14ac:dyDescent="0.25">
      <c r="A85" s="150" t="s">
        <v>816</v>
      </c>
      <c r="B85" s="615" t="s">
        <v>1244</v>
      </c>
      <c r="C85" s="608" t="s">
        <v>956</v>
      </c>
      <c r="D85" s="22">
        <v>25045</v>
      </c>
      <c r="E85" s="22">
        <v>25080</v>
      </c>
      <c r="F85" s="152">
        <f t="shared" si="27"/>
        <v>35</v>
      </c>
      <c r="G85" s="536"/>
    </row>
    <row r="86" spans="1:10" ht="14.25" customHeight="1" thickBot="1" x14ac:dyDescent="0.25">
      <c r="A86" s="23" t="s">
        <v>817</v>
      </c>
      <c r="B86" s="637" t="s">
        <v>1245</v>
      </c>
      <c r="C86" s="638" t="s">
        <v>1864</v>
      </c>
      <c r="D86" s="22">
        <v>26790</v>
      </c>
      <c r="E86" s="22">
        <v>26860</v>
      </c>
      <c r="F86" s="152">
        <f t="shared" si="27"/>
        <v>70</v>
      </c>
      <c r="G86" s="318"/>
    </row>
    <row r="87" spans="1:10" ht="15" customHeight="1" thickBot="1" x14ac:dyDescent="0.25">
      <c r="A87" s="298" t="s">
        <v>818</v>
      </c>
      <c r="B87" s="633" t="s">
        <v>1852</v>
      </c>
      <c r="C87" s="639" t="s">
        <v>1865</v>
      </c>
      <c r="D87" s="278">
        <v>8345</v>
      </c>
      <c r="E87" s="278">
        <v>8405</v>
      </c>
      <c r="F87" s="152">
        <f t="shared" si="27"/>
        <v>60</v>
      </c>
      <c r="G87" s="287" t="s">
        <v>1046</v>
      </c>
    </row>
    <row r="88" spans="1:10" ht="15" customHeight="1" thickBot="1" x14ac:dyDescent="0.25">
      <c r="A88" s="150" t="s">
        <v>819</v>
      </c>
      <c r="B88" s="621" t="s">
        <v>1246</v>
      </c>
      <c r="C88" s="640" t="s">
        <v>1866</v>
      </c>
      <c r="D88" s="22">
        <v>2970</v>
      </c>
      <c r="E88" s="22">
        <v>2975</v>
      </c>
      <c r="F88" s="152">
        <f t="shared" si="27"/>
        <v>5</v>
      </c>
      <c r="G88" s="458"/>
    </row>
    <row r="89" spans="1:10" ht="15" customHeight="1" thickBot="1" x14ac:dyDescent="0.25">
      <c r="A89" s="150" t="s">
        <v>1674</v>
      </c>
      <c r="B89" s="615" t="s">
        <v>1247</v>
      </c>
      <c r="C89" s="635" t="s">
        <v>1867</v>
      </c>
      <c r="D89" s="22">
        <v>31210</v>
      </c>
      <c r="E89" s="22">
        <v>31895</v>
      </c>
      <c r="F89" s="152">
        <f t="shared" ref="F89" si="29">E89-D89</f>
        <v>685</v>
      </c>
      <c r="G89" s="458"/>
    </row>
    <row r="90" spans="1:10" ht="15" customHeight="1" thickBot="1" x14ac:dyDescent="0.25">
      <c r="A90" s="23" t="s">
        <v>820</v>
      </c>
      <c r="B90" s="621" t="s">
        <v>1248</v>
      </c>
      <c r="C90" s="603" t="s">
        <v>1868</v>
      </c>
      <c r="D90" s="22">
        <v>26740</v>
      </c>
      <c r="E90" s="22">
        <v>26825</v>
      </c>
      <c r="F90" s="152">
        <f t="shared" si="27"/>
        <v>85</v>
      </c>
      <c r="G90" s="519"/>
    </row>
    <row r="91" spans="1:10" ht="14.25" customHeight="1" thickBot="1" x14ac:dyDescent="0.25">
      <c r="A91" s="166" t="s">
        <v>821</v>
      </c>
      <c r="B91" s="615" t="s">
        <v>1249</v>
      </c>
      <c r="C91" s="641" t="s">
        <v>1869</v>
      </c>
      <c r="D91" s="152">
        <v>63375</v>
      </c>
      <c r="E91" s="152">
        <v>63835</v>
      </c>
      <c r="F91" s="152">
        <f t="shared" si="27"/>
        <v>460</v>
      </c>
    </row>
    <row r="92" spans="1:10" ht="15" customHeight="1" thickBot="1" x14ac:dyDescent="0.25">
      <c r="A92" s="23" t="s">
        <v>822</v>
      </c>
      <c r="B92" s="621" t="s">
        <v>1250</v>
      </c>
      <c r="C92" s="603" t="s">
        <v>1870</v>
      </c>
      <c r="D92" s="22">
        <v>39305</v>
      </c>
      <c r="E92" s="22">
        <v>39395</v>
      </c>
      <c r="F92" s="152">
        <f t="shared" si="27"/>
        <v>90</v>
      </c>
      <c r="G92" s="458"/>
    </row>
    <row r="93" spans="1:10" ht="15" customHeight="1" thickBot="1" x14ac:dyDescent="0.25">
      <c r="A93" s="150" t="s">
        <v>823</v>
      </c>
      <c r="B93" s="615" t="s">
        <v>1251</v>
      </c>
      <c r="C93" s="642" t="s">
        <v>1871</v>
      </c>
      <c r="D93" s="22"/>
      <c r="E93" s="22"/>
      <c r="F93" s="562">
        <v>220</v>
      </c>
      <c r="G93">
        <v>22515</v>
      </c>
    </row>
    <row r="94" spans="1:10" ht="15" customHeight="1" thickBot="1" x14ac:dyDescent="0.25">
      <c r="A94" s="23" t="s">
        <v>824</v>
      </c>
      <c r="B94" s="621" t="s">
        <v>1252</v>
      </c>
      <c r="C94" s="627" t="s">
        <v>1999</v>
      </c>
      <c r="D94" s="22">
        <v>270</v>
      </c>
      <c r="E94" s="22">
        <v>525</v>
      </c>
      <c r="F94" s="152">
        <f t="shared" si="27"/>
        <v>255</v>
      </c>
      <c r="G94" s="318"/>
    </row>
    <row r="95" spans="1:10" ht="15" customHeight="1" thickBot="1" x14ac:dyDescent="0.25">
      <c r="A95" s="150" t="s">
        <v>1381</v>
      </c>
      <c r="B95" s="615" t="s">
        <v>1253</v>
      </c>
      <c r="C95" s="635" t="s">
        <v>1872</v>
      </c>
      <c r="D95" s="22">
        <v>18260</v>
      </c>
      <c r="E95" s="22">
        <v>18660</v>
      </c>
      <c r="F95" s="152">
        <f t="shared" si="27"/>
        <v>400</v>
      </c>
      <c r="G95" s="214"/>
      <c r="H95" s="118"/>
      <c r="I95" s="118"/>
      <c r="J95" s="118"/>
    </row>
    <row r="96" spans="1:10" ht="15" customHeight="1" thickBot="1" x14ac:dyDescent="0.25">
      <c r="A96" s="150" t="s">
        <v>825</v>
      </c>
      <c r="B96" s="621" t="s">
        <v>1254</v>
      </c>
      <c r="C96" s="627" t="s">
        <v>1593</v>
      </c>
      <c r="D96" s="22">
        <v>7100</v>
      </c>
      <c r="E96" s="22">
        <v>7705</v>
      </c>
      <c r="F96" s="152">
        <f t="shared" ref="F96" si="30">E96-D96</f>
        <v>605</v>
      </c>
      <c r="G96" s="109"/>
    </row>
    <row r="97" spans="1:15" ht="15" customHeight="1" thickBot="1" x14ac:dyDescent="0.25">
      <c r="A97" s="150" t="s">
        <v>1601</v>
      </c>
      <c r="B97" s="615" t="s">
        <v>1255</v>
      </c>
      <c r="C97" s="642" t="s">
        <v>1470</v>
      </c>
      <c r="D97" s="22">
        <v>32260</v>
      </c>
      <c r="E97" s="22">
        <v>32565</v>
      </c>
      <c r="F97" s="152">
        <f t="shared" ref="F97" si="31">E97-D97</f>
        <v>305</v>
      </c>
      <c r="G97" s="33"/>
    </row>
    <row r="98" spans="1:15" ht="15" customHeight="1" thickBot="1" x14ac:dyDescent="0.25">
      <c r="A98" s="23" t="s">
        <v>826</v>
      </c>
      <c r="B98" s="621" t="s">
        <v>1256</v>
      </c>
      <c r="C98" s="603" t="s">
        <v>1873</v>
      </c>
      <c r="D98" s="22">
        <v>7705</v>
      </c>
      <c r="E98" s="22">
        <v>7810</v>
      </c>
      <c r="F98" s="152">
        <f t="shared" si="27"/>
        <v>105</v>
      </c>
      <c r="G98" s="492"/>
    </row>
    <row r="99" spans="1:15" ht="15" customHeight="1" thickBot="1" x14ac:dyDescent="0.25">
      <c r="A99" s="189" t="s">
        <v>827</v>
      </c>
      <c r="B99" s="615" t="s">
        <v>1257</v>
      </c>
      <c r="C99" s="643" t="s">
        <v>1874</v>
      </c>
      <c r="D99" s="22">
        <v>41815</v>
      </c>
      <c r="E99" s="22">
        <v>42260</v>
      </c>
      <c r="F99" s="152">
        <f>E99-D99</f>
        <v>445</v>
      </c>
      <c r="G99" s="775" t="s">
        <v>963</v>
      </c>
    </row>
    <row r="100" spans="1:15" ht="15" customHeight="1" thickBot="1" x14ac:dyDescent="0.25">
      <c r="A100" s="189" t="s">
        <v>828</v>
      </c>
      <c r="B100" s="621" t="s">
        <v>1258</v>
      </c>
      <c r="C100" s="608" t="s">
        <v>1875</v>
      </c>
      <c r="D100" s="22">
        <v>29565</v>
      </c>
      <c r="E100" s="22">
        <v>29780</v>
      </c>
      <c r="F100" s="152">
        <f t="shared" si="27"/>
        <v>215</v>
      </c>
      <c r="G100" s="776"/>
    </row>
    <row r="101" spans="1:15" ht="15" customHeight="1" thickBot="1" x14ac:dyDescent="0.25">
      <c r="A101" s="189" t="s">
        <v>829</v>
      </c>
      <c r="B101" s="615" t="s">
        <v>1259</v>
      </c>
      <c r="C101" s="636" t="s">
        <v>1876</v>
      </c>
      <c r="D101" s="22">
        <v>28345</v>
      </c>
      <c r="E101" s="22">
        <v>28800</v>
      </c>
      <c r="F101" s="152">
        <f t="shared" ref="F101" si="32">E101-D101</f>
        <v>455</v>
      </c>
      <c r="G101" s="776"/>
    </row>
    <row r="102" spans="1:15" ht="15" customHeight="1" thickBot="1" x14ac:dyDescent="0.25">
      <c r="A102" s="189" t="s">
        <v>830</v>
      </c>
      <c r="B102" s="621" t="s">
        <v>1260</v>
      </c>
      <c r="C102" s="603" t="s">
        <v>1877</v>
      </c>
      <c r="D102" s="22">
        <v>15435</v>
      </c>
      <c r="E102" s="22">
        <v>15745</v>
      </c>
      <c r="F102" s="152">
        <f t="shared" ref="F102" si="33">E102-D102</f>
        <v>310</v>
      </c>
      <c r="G102" s="777"/>
    </row>
    <row r="103" spans="1:15" ht="16.5" customHeight="1" thickBot="1" x14ac:dyDescent="0.25">
      <c r="A103" s="150" t="s">
        <v>831</v>
      </c>
      <c r="B103" s="633" t="s">
        <v>1853</v>
      </c>
      <c r="C103" s="644" t="s">
        <v>1878</v>
      </c>
      <c r="D103" s="22">
        <v>13530</v>
      </c>
      <c r="E103" s="22">
        <v>13685</v>
      </c>
      <c r="F103" s="152">
        <f t="shared" si="27"/>
        <v>155</v>
      </c>
      <c r="G103" s="346"/>
    </row>
    <row r="104" spans="1:15" ht="15" customHeight="1" thickBot="1" x14ac:dyDescent="0.25">
      <c r="A104" s="23" t="s">
        <v>832</v>
      </c>
      <c r="B104" s="621" t="s">
        <v>1261</v>
      </c>
      <c r="C104" s="603" t="s">
        <v>1879</v>
      </c>
      <c r="D104" s="152">
        <v>23105</v>
      </c>
      <c r="E104" s="152">
        <v>23245</v>
      </c>
      <c r="F104" s="152">
        <f t="shared" ref="F104:F126" si="34">E104-D104</f>
        <v>140</v>
      </c>
    </row>
    <row r="105" spans="1:15" ht="15" customHeight="1" thickBot="1" x14ac:dyDescent="0.25">
      <c r="A105" s="23" t="s">
        <v>833</v>
      </c>
      <c r="B105" s="615" t="s">
        <v>1262</v>
      </c>
      <c r="C105" s="642" t="s">
        <v>1671</v>
      </c>
      <c r="D105" s="152">
        <v>3460</v>
      </c>
      <c r="E105" s="152">
        <v>3590</v>
      </c>
      <c r="F105" s="152">
        <f t="shared" ref="F105" si="35">E105-D105</f>
        <v>130</v>
      </c>
      <c r="G105" s="127"/>
    </row>
    <row r="106" spans="1:15" ht="15" customHeight="1" thickBot="1" x14ac:dyDescent="0.25">
      <c r="A106" s="142" t="s">
        <v>834</v>
      </c>
      <c r="B106" s="621" t="s">
        <v>1263</v>
      </c>
      <c r="C106" s="645" t="s">
        <v>1613</v>
      </c>
      <c r="D106" s="29">
        <v>8300</v>
      </c>
      <c r="E106" s="29">
        <v>8425</v>
      </c>
      <c r="F106" s="152">
        <f t="shared" ref="F106" si="36">E106-D106</f>
        <v>125</v>
      </c>
    </row>
    <row r="107" spans="1:15" ht="15" customHeight="1" thickBot="1" x14ac:dyDescent="0.25">
      <c r="A107" s="142" t="s">
        <v>835</v>
      </c>
      <c r="B107" s="615" t="s">
        <v>1264</v>
      </c>
      <c r="C107" s="647" t="s">
        <v>1594</v>
      </c>
      <c r="D107" s="29">
        <v>5480</v>
      </c>
      <c r="E107" s="29">
        <v>5480</v>
      </c>
      <c r="F107" s="575">
        <f t="shared" ref="F107" si="37">E107-D107</f>
        <v>0</v>
      </c>
      <c r="G107" s="569" t="s">
        <v>1586</v>
      </c>
    </row>
    <row r="108" spans="1:15" ht="15.75" customHeight="1" thickBot="1" x14ac:dyDescent="0.25">
      <c r="A108" s="190" t="s">
        <v>836</v>
      </c>
      <c r="B108" s="646" t="s">
        <v>1854</v>
      </c>
      <c r="C108" s="593" t="s">
        <v>1880</v>
      </c>
      <c r="D108" s="670">
        <v>96390</v>
      </c>
      <c r="E108" s="670">
        <v>96615</v>
      </c>
      <c r="F108" s="575">
        <f t="shared" si="34"/>
        <v>225</v>
      </c>
      <c r="G108" s="657" t="s">
        <v>963</v>
      </c>
    </row>
    <row r="109" spans="1:15" ht="15" customHeight="1" thickBot="1" x14ac:dyDescent="0.25">
      <c r="A109" s="189" t="s">
        <v>837</v>
      </c>
      <c r="B109" s="615" t="s">
        <v>1265</v>
      </c>
      <c r="C109" s="644" t="s">
        <v>1881</v>
      </c>
      <c r="D109" s="689">
        <v>34940</v>
      </c>
      <c r="E109" s="689">
        <v>34960</v>
      </c>
      <c r="F109" s="575">
        <f t="shared" si="34"/>
        <v>20</v>
      </c>
      <c r="G109" s="712"/>
    </row>
    <row r="110" spans="1:15" ht="16.5" customHeight="1" thickBot="1" x14ac:dyDescent="0.25">
      <c r="A110" s="190" t="s">
        <v>838</v>
      </c>
      <c r="B110" s="621" t="s">
        <v>1266</v>
      </c>
      <c r="C110" s="595" t="s">
        <v>1677</v>
      </c>
      <c r="D110" s="171">
        <v>11760</v>
      </c>
      <c r="E110" s="171">
        <v>12245</v>
      </c>
      <c r="F110" s="152">
        <f t="shared" ref="F110" si="38">E110-D110</f>
        <v>485</v>
      </c>
      <c r="G110" s="582" t="s">
        <v>1676</v>
      </c>
    </row>
    <row r="111" spans="1:15" ht="15" customHeight="1" thickBot="1" x14ac:dyDescent="0.25">
      <c r="A111" s="189" t="s">
        <v>839</v>
      </c>
      <c r="B111" s="633" t="s">
        <v>1855</v>
      </c>
      <c r="C111" s="641" t="s">
        <v>1882</v>
      </c>
      <c r="D111" s="575">
        <v>23910</v>
      </c>
      <c r="E111" s="575">
        <v>24270</v>
      </c>
      <c r="F111" s="152">
        <f>E111-D111</f>
        <v>360</v>
      </c>
      <c r="G111" s="583"/>
    </row>
    <row r="112" spans="1:15" ht="15" customHeight="1" thickBot="1" x14ac:dyDescent="0.25">
      <c r="A112" s="161" t="s">
        <v>1662</v>
      </c>
      <c r="B112" s="621" t="s">
        <v>1651</v>
      </c>
      <c r="C112" s="595" t="s">
        <v>1650</v>
      </c>
      <c r="D112" s="22">
        <v>4485</v>
      </c>
      <c r="E112" s="22">
        <v>4595</v>
      </c>
      <c r="F112" s="152">
        <f>E112-D112</f>
        <v>110</v>
      </c>
      <c r="G112" s="183" t="s">
        <v>840</v>
      </c>
      <c r="O112" s="492"/>
    </row>
    <row r="113" spans="1:7" ht="15" customHeight="1" thickBot="1" x14ac:dyDescent="0.25">
      <c r="A113" s="161" t="s">
        <v>841</v>
      </c>
      <c r="B113" s="615" t="s">
        <v>1268</v>
      </c>
      <c r="C113" s="641" t="s">
        <v>1883</v>
      </c>
      <c r="D113" s="22">
        <v>18570</v>
      </c>
      <c r="E113" s="22">
        <v>18770</v>
      </c>
      <c r="F113" s="152">
        <f>E113-D113</f>
        <v>200</v>
      </c>
    </row>
    <row r="114" spans="1:7" ht="15" customHeight="1" thickBot="1" x14ac:dyDescent="0.25">
      <c r="A114" s="161" t="s">
        <v>1602</v>
      </c>
      <c r="B114" s="646" t="s">
        <v>1856</v>
      </c>
      <c r="C114" s="593" t="s">
        <v>1595</v>
      </c>
      <c r="D114" s="152">
        <v>10420</v>
      </c>
      <c r="E114" s="152">
        <v>10580</v>
      </c>
      <c r="F114" s="152">
        <f t="shared" ref="F114" si="39">E114-D114</f>
        <v>160</v>
      </c>
    </row>
    <row r="115" spans="1:7" ht="15" customHeight="1" thickBot="1" x14ac:dyDescent="0.25">
      <c r="A115" s="150" t="s">
        <v>842</v>
      </c>
      <c r="B115" s="615" t="s">
        <v>1269</v>
      </c>
      <c r="C115" s="641" t="s">
        <v>1884</v>
      </c>
      <c r="D115" s="152">
        <v>45625</v>
      </c>
      <c r="E115" s="152">
        <v>45845</v>
      </c>
      <c r="F115" s="152">
        <f t="shared" ref="F115" si="40">E115-D115</f>
        <v>220</v>
      </c>
    </row>
    <row r="116" spans="1:7" ht="15" customHeight="1" thickBot="1" x14ac:dyDescent="0.25">
      <c r="A116" s="142" t="s">
        <v>843</v>
      </c>
      <c r="B116" s="621" t="s">
        <v>1270</v>
      </c>
      <c r="C116" s="645" t="s">
        <v>1885</v>
      </c>
      <c r="D116" s="21">
        <v>34890</v>
      </c>
      <c r="E116" s="21">
        <v>34940</v>
      </c>
      <c r="F116" s="152">
        <f t="shared" si="34"/>
        <v>50</v>
      </c>
    </row>
    <row r="117" spans="1:7" ht="15" customHeight="1" thickBot="1" x14ac:dyDescent="0.25">
      <c r="A117" s="142" t="s">
        <v>844</v>
      </c>
      <c r="B117" s="615" t="s">
        <v>1587</v>
      </c>
      <c r="C117" s="647" t="s">
        <v>1886</v>
      </c>
      <c r="D117" s="29">
        <v>94745</v>
      </c>
      <c r="E117" s="29">
        <v>94990</v>
      </c>
      <c r="F117" s="152">
        <f t="shared" si="34"/>
        <v>245</v>
      </c>
      <c r="G117" s="519"/>
    </row>
    <row r="118" spans="1:7" ht="15" customHeight="1" thickBot="1" x14ac:dyDescent="0.25">
      <c r="A118" s="170" t="s">
        <v>845</v>
      </c>
      <c r="B118" s="621" t="s">
        <v>1375</v>
      </c>
      <c r="C118" s="595" t="s">
        <v>1887</v>
      </c>
      <c r="D118" s="152">
        <v>38180</v>
      </c>
      <c r="E118" s="152">
        <v>38690</v>
      </c>
      <c r="F118" s="152">
        <f t="shared" si="34"/>
        <v>510</v>
      </c>
      <c r="G118" s="300"/>
    </row>
    <row r="119" spans="1:7" ht="15" customHeight="1" thickBot="1" x14ac:dyDescent="0.25">
      <c r="A119" s="23" t="s">
        <v>846</v>
      </c>
      <c r="B119" s="615" t="s">
        <v>1271</v>
      </c>
      <c r="C119" s="701" t="s">
        <v>1985</v>
      </c>
      <c r="D119" s="152">
        <v>1205</v>
      </c>
      <c r="E119" s="152">
        <v>1650</v>
      </c>
      <c r="F119" s="152">
        <f t="shared" ref="F119" si="41">E119-D119</f>
        <v>445</v>
      </c>
      <c r="G119" s="127"/>
    </row>
    <row r="120" spans="1:7" ht="15" customHeight="1" thickBot="1" x14ac:dyDescent="0.25">
      <c r="A120" s="23" t="s">
        <v>847</v>
      </c>
      <c r="B120" s="648" t="s">
        <v>1888</v>
      </c>
      <c r="C120" s="651" t="s">
        <v>1900</v>
      </c>
      <c r="D120" s="152">
        <v>85645</v>
      </c>
      <c r="E120" s="152">
        <v>85885</v>
      </c>
      <c r="F120" s="152">
        <f t="shared" si="34"/>
        <v>240</v>
      </c>
      <c r="G120" t="s">
        <v>492</v>
      </c>
    </row>
    <row r="121" spans="1:7" s="8" customFormat="1" ht="13.5" customHeight="1" thickBot="1" x14ac:dyDescent="0.25">
      <c r="A121" s="161" t="s">
        <v>848</v>
      </c>
      <c r="B121" s="631" t="s">
        <v>1889</v>
      </c>
      <c r="C121" s="593" t="s">
        <v>1901</v>
      </c>
      <c r="D121" s="22">
        <v>82505</v>
      </c>
      <c r="E121" s="22">
        <v>82715</v>
      </c>
      <c r="F121" s="152">
        <f t="shared" si="34"/>
        <v>210</v>
      </c>
      <c r="G121" s="191" t="s">
        <v>980</v>
      </c>
    </row>
    <row r="122" spans="1:7" ht="15" customHeight="1" thickBot="1" x14ac:dyDescent="0.25">
      <c r="A122" s="23" t="s">
        <v>849</v>
      </c>
      <c r="B122" s="648" t="s">
        <v>1272</v>
      </c>
      <c r="C122" s="644" t="s">
        <v>1902</v>
      </c>
      <c r="D122" s="152">
        <v>15445</v>
      </c>
      <c r="E122" s="152">
        <v>15675</v>
      </c>
      <c r="F122" s="152">
        <f t="shared" si="34"/>
        <v>230</v>
      </c>
      <c r="G122" s="351" t="s">
        <v>1399</v>
      </c>
    </row>
    <row r="123" spans="1:7" ht="12.75" customHeight="1" thickBot="1" x14ac:dyDescent="0.25">
      <c r="A123" s="23" t="s">
        <v>850</v>
      </c>
      <c r="B123" s="631" t="s">
        <v>1273</v>
      </c>
      <c r="C123" s="595" t="s">
        <v>1903</v>
      </c>
      <c r="D123" s="152">
        <v>4765</v>
      </c>
      <c r="E123" s="152">
        <v>4835</v>
      </c>
      <c r="F123" s="152">
        <f t="shared" ref="F123" si="42">E123-D123</f>
        <v>70</v>
      </c>
    </row>
    <row r="124" spans="1:7" ht="15" customHeight="1" thickBot="1" x14ac:dyDescent="0.25">
      <c r="A124" s="23" t="s">
        <v>851</v>
      </c>
      <c r="B124" s="648" t="s">
        <v>1274</v>
      </c>
      <c r="C124" s="641" t="s">
        <v>1610</v>
      </c>
      <c r="D124" s="152">
        <v>7825</v>
      </c>
      <c r="E124" s="152">
        <v>7985</v>
      </c>
      <c r="F124" s="152">
        <f t="shared" ref="F124" si="43">E124-D124</f>
        <v>160</v>
      </c>
    </row>
    <row r="125" spans="1:7" ht="12.75" customHeight="1" thickBot="1" x14ac:dyDescent="0.25">
      <c r="A125" s="14" t="s">
        <v>852</v>
      </c>
      <c r="B125" s="631" t="s">
        <v>1275</v>
      </c>
      <c r="C125" s="593" t="s">
        <v>1904</v>
      </c>
      <c r="D125" s="152">
        <v>9070</v>
      </c>
      <c r="E125" s="152">
        <v>9200</v>
      </c>
      <c r="F125" s="152">
        <f t="shared" si="34"/>
        <v>130</v>
      </c>
    </row>
    <row r="126" spans="1:7" ht="15" customHeight="1" thickBot="1" x14ac:dyDescent="0.25">
      <c r="A126" s="23" t="s">
        <v>853</v>
      </c>
      <c r="B126" s="648" t="s">
        <v>1276</v>
      </c>
      <c r="C126" s="643" t="s">
        <v>1597</v>
      </c>
      <c r="D126" s="152">
        <v>29760</v>
      </c>
      <c r="E126" s="152">
        <v>29995</v>
      </c>
      <c r="F126" s="152">
        <f t="shared" si="34"/>
        <v>235</v>
      </c>
    </row>
    <row r="127" spans="1:7" ht="15" customHeight="1" thickBot="1" x14ac:dyDescent="0.25">
      <c r="A127" s="142" t="s">
        <v>854</v>
      </c>
      <c r="B127" s="631" t="s">
        <v>1277</v>
      </c>
      <c r="C127" s="645" t="s">
        <v>1905</v>
      </c>
      <c r="D127" s="21">
        <v>57040</v>
      </c>
      <c r="E127" s="21">
        <v>57640</v>
      </c>
      <c r="F127" s="152">
        <f>E127-D127</f>
        <v>600</v>
      </c>
    </row>
    <row r="128" spans="1:7" ht="15" customHeight="1" thickBot="1" x14ac:dyDescent="0.25">
      <c r="A128" s="142" t="s">
        <v>855</v>
      </c>
      <c r="B128" s="648" t="s">
        <v>1278</v>
      </c>
      <c r="C128" s="647" t="s">
        <v>1675</v>
      </c>
      <c r="D128" s="21">
        <v>7185</v>
      </c>
      <c r="E128" s="21">
        <v>7525</v>
      </c>
      <c r="F128" s="152">
        <f>E128-D128</f>
        <v>340</v>
      </c>
      <c r="G128" s="581" t="s">
        <v>1676</v>
      </c>
    </row>
    <row r="129" spans="1:7" ht="12.75" customHeight="1" thickBot="1" x14ac:dyDescent="0.25">
      <c r="A129" s="23" t="s">
        <v>856</v>
      </c>
      <c r="B129" s="631" t="s">
        <v>1279</v>
      </c>
      <c r="C129" s="593" t="s">
        <v>1906</v>
      </c>
      <c r="D129" s="152">
        <v>14995</v>
      </c>
      <c r="E129" s="152">
        <v>15145</v>
      </c>
      <c r="F129" s="152">
        <f t="shared" ref="F129:F157" si="44">E129-D129</f>
        <v>150</v>
      </c>
    </row>
    <row r="130" spans="1:7" ht="15" customHeight="1" thickBot="1" x14ac:dyDescent="0.25">
      <c r="A130" s="23" t="s">
        <v>857</v>
      </c>
      <c r="B130" s="650" t="s">
        <v>1633</v>
      </c>
      <c r="C130" s="644" t="s">
        <v>1636</v>
      </c>
      <c r="D130" s="152">
        <v>10815</v>
      </c>
      <c r="E130" s="152">
        <v>11140</v>
      </c>
      <c r="F130" s="152">
        <f t="shared" ref="F130" si="45">E130-D130</f>
        <v>325</v>
      </c>
      <c r="G130" s="127"/>
    </row>
    <row r="131" spans="1:7" ht="15" customHeight="1" thickBot="1" x14ac:dyDescent="0.25">
      <c r="A131" s="161" t="s">
        <v>858</v>
      </c>
      <c r="B131" s="631" t="s">
        <v>1280</v>
      </c>
      <c r="C131" s="595" t="s">
        <v>1907</v>
      </c>
      <c r="D131" s="152">
        <v>7735</v>
      </c>
      <c r="E131" s="152">
        <v>7835</v>
      </c>
      <c r="F131" s="152">
        <f t="shared" si="44"/>
        <v>100</v>
      </c>
      <c r="G131" s="519"/>
    </row>
    <row r="132" spans="1:7" ht="15" customHeight="1" thickBot="1" x14ac:dyDescent="0.25">
      <c r="A132" s="161" t="s">
        <v>859</v>
      </c>
      <c r="B132" s="648" t="s">
        <v>1281</v>
      </c>
      <c r="C132" s="641" t="s">
        <v>1596</v>
      </c>
      <c r="D132" s="152">
        <v>8995</v>
      </c>
      <c r="E132" s="152">
        <v>9080</v>
      </c>
      <c r="F132" s="152">
        <f t="shared" ref="F132" si="46">E132-D132</f>
        <v>85</v>
      </c>
    </row>
    <row r="133" spans="1:7" ht="15" customHeight="1" thickBot="1" x14ac:dyDescent="0.25">
      <c r="A133" s="161" t="s">
        <v>860</v>
      </c>
      <c r="B133" s="631" t="s">
        <v>1282</v>
      </c>
      <c r="C133" s="595" t="s">
        <v>1908</v>
      </c>
      <c r="D133" s="152">
        <v>18245</v>
      </c>
      <c r="E133" s="152">
        <v>18355</v>
      </c>
      <c r="F133" s="152">
        <f t="shared" si="44"/>
        <v>110</v>
      </c>
    </row>
    <row r="134" spans="1:7" ht="15" customHeight="1" thickBot="1" x14ac:dyDescent="0.25">
      <c r="A134" s="161" t="s">
        <v>861</v>
      </c>
      <c r="B134" s="648" t="s">
        <v>1283</v>
      </c>
      <c r="C134" s="641" t="s">
        <v>1909</v>
      </c>
      <c r="D134" s="152">
        <v>17100</v>
      </c>
      <c r="E134" s="152">
        <v>17225</v>
      </c>
      <c r="F134" s="152">
        <f t="shared" si="44"/>
        <v>125</v>
      </c>
    </row>
    <row r="135" spans="1:7" ht="15" customHeight="1" thickBot="1" x14ac:dyDescent="0.25">
      <c r="A135" s="26" t="s">
        <v>862</v>
      </c>
      <c r="B135" s="631" t="s">
        <v>1284</v>
      </c>
      <c r="C135" s="608" t="s">
        <v>1005</v>
      </c>
      <c r="D135" s="22">
        <v>30030</v>
      </c>
      <c r="E135" s="22">
        <v>30205</v>
      </c>
      <c r="F135" s="152">
        <f t="shared" si="44"/>
        <v>175</v>
      </c>
      <c r="G135" s="144" t="s">
        <v>1002</v>
      </c>
    </row>
    <row r="136" spans="1:7" ht="14.25" customHeight="1" thickBot="1" x14ac:dyDescent="0.25">
      <c r="A136" s="150" t="s">
        <v>863</v>
      </c>
      <c r="B136" s="648" t="s">
        <v>1285</v>
      </c>
      <c r="C136" s="641" t="s">
        <v>1910</v>
      </c>
      <c r="D136" s="22">
        <v>57250</v>
      </c>
      <c r="E136" s="22">
        <v>57490</v>
      </c>
      <c r="F136" s="22">
        <f t="shared" si="44"/>
        <v>240</v>
      </c>
    </row>
    <row r="137" spans="1:7" ht="15" customHeight="1" thickBot="1" x14ac:dyDescent="0.25">
      <c r="A137" s="142" t="s">
        <v>864</v>
      </c>
      <c r="B137" s="631" t="s">
        <v>1286</v>
      </c>
      <c r="C137" s="645" t="s">
        <v>1911</v>
      </c>
      <c r="D137" s="22">
        <v>27875</v>
      </c>
      <c r="E137" s="22">
        <v>28065</v>
      </c>
      <c r="F137" s="152">
        <f t="shared" si="44"/>
        <v>190</v>
      </c>
      <c r="G137" s="318"/>
    </row>
    <row r="138" spans="1:7" ht="15" customHeight="1" thickBot="1" x14ac:dyDescent="0.25">
      <c r="A138" s="142" t="s">
        <v>865</v>
      </c>
      <c r="B138" s="648" t="s">
        <v>1287</v>
      </c>
      <c r="C138" s="647" t="s">
        <v>1912</v>
      </c>
      <c r="D138" s="29">
        <v>27025</v>
      </c>
      <c r="E138" s="29">
        <v>27325</v>
      </c>
      <c r="F138" s="152">
        <f t="shared" si="44"/>
        <v>300</v>
      </c>
    </row>
    <row r="139" spans="1:7" ht="15" customHeight="1" thickBot="1" x14ac:dyDescent="0.25">
      <c r="A139" s="170" t="s">
        <v>866</v>
      </c>
      <c r="B139" s="631" t="s">
        <v>1288</v>
      </c>
      <c r="C139" s="595" t="s">
        <v>867</v>
      </c>
      <c r="D139" s="152">
        <v>39795</v>
      </c>
      <c r="E139" s="152">
        <v>39930</v>
      </c>
      <c r="F139" s="152">
        <f t="shared" si="44"/>
        <v>135</v>
      </c>
      <c r="G139" s="183" t="s">
        <v>868</v>
      </c>
    </row>
    <row r="140" spans="1:7" ht="15" customHeight="1" thickBot="1" x14ac:dyDescent="0.25">
      <c r="A140" s="23" t="s">
        <v>869</v>
      </c>
      <c r="B140" s="648" t="s">
        <v>1402</v>
      </c>
      <c r="C140" s="644" t="s">
        <v>870</v>
      </c>
      <c r="D140" s="20">
        <v>18045</v>
      </c>
      <c r="E140" s="20">
        <v>18155</v>
      </c>
      <c r="F140" s="152">
        <f t="shared" si="44"/>
        <v>110</v>
      </c>
      <c r="G140" s="114"/>
    </row>
    <row r="141" spans="1:7" ht="15" customHeight="1" thickBot="1" x14ac:dyDescent="0.25">
      <c r="A141" s="23" t="s">
        <v>871</v>
      </c>
      <c r="B141" s="631" t="s">
        <v>1890</v>
      </c>
      <c r="C141" s="595" t="s">
        <v>1606</v>
      </c>
      <c r="D141" s="152">
        <v>8190</v>
      </c>
      <c r="E141" s="152">
        <v>8365</v>
      </c>
      <c r="F141" s="152">
        <f t="shared" ref="F141" si="47">E141-D141</f>
        <v>175</v>
      </c>
    </row>
    <row r="142" spans="1:7" ht="15" customHeight="1" thickBot="1" x14ac:dyDescent="0.25">
      <c r="A142" s="23" t="s">
        <v>872</v>
      </c>
      <c r="B142" s="648" t="s">
        <v>1289</v>
      </c>
      <c r="C142" s="641" t="s">
        <v>1913</v>
      </c>
      <c r="D142" s="152">
        <v>25580</v>
      </c>
      <c r="E142" s="152">
        <v>25885</v>
      </c>
      <c r="F142" s="152">
        <f t="shared" si="44"/>
        <v>305</v>
      </c>
    </row>
    <row r="143" spans="1:7" ht="15" customHeight="1" thickBot="1" x14ac:dyDescent="0.25">
      <c r="A143" s="23" t="s">
        <v>873</v>
      </c>
      <c r="B143" s="631" t="s">
        <v>1290</v>
      </c>
      <c r="C143" s="595" t="s">
        <v>874</v>
      </c>
      <c r="D143" s="152">
        <v>40985</v>
      </c>
      <c r="E143" s="152">
        <v>41075</v>
      </c>
      <c r="F143" s="152">
        <f t="shared" si="44"/>
        <v>90</v>
      </c>
    </row>
    <row r="144" spans="1:7" ht="15" customHeight="1" thickBot="1" x14ac:dyDescent="0.25">
      <c r="A144" s="189" t="s">
        <v>875</v>
      </c>
      <c r="B144" s="648" t="s">
        <v>1291</v>
      </c>
      <c r="C144" s="641" t="s">
        <v>1914</v>
      </c>
      <c r="D144" s="22">
        <v>54400</v>
      </c>
      <c r="E144" s="22">
        <v>54895</v>
      </c>
      <c r="F144" s="152">
        <f>E144-D144</f>
        <v>495</v>
      </c>
      <c r="G144" s="775" t="s">
        <v>963</v>
      </c>
    </row>
    <row r="145" spans="1:8" ht="15" customHeight="1" thickBot="1" x14ac:dyDescent="0.25">
      <c r="A145" s="190" t="s">
        <v>876</v>
      </c>
      <c r="B145" s="631" t="s">
        <v>1588</v>
      </c>
      <c r="C145" s="593" t="s">
        <v>1915</v>
      </c>
      <c r="D145" s="22">
        <v>9660</v>
      </c>
      <c r="E145" s="22">
        <v>9825</v>
      </c>
      <c r="F145" s="152">
        <f>E145-D145</f>
        <v>165</v>
      </c>
      <c r="G145" s="776"/>
    </row>
    <row r="146" spans="1:8" ht="15" customHeight="1" thickBot="1" x14ac:dyDescent="0.25">
      <c r="A146" s="192" t="s">
        <v>877</v>
      </c>
      <c r="B146" s="648" t="s">
        <v>1292</v>
      </c>
      <c r="C146" s="641" t="s">
        <v>1468</v>
      </c>
      <c r="D146" s="22">
        <v>11215</v>
      </c>
      <c r="E146" s="22">
        <v>11490</v>
      </c>
      <c r="F146" s="152">
        <f>E146-D146</f>
        <v>275</v>
      </c>
      <c r="G146" s="776"/>
    </row>
    <row r="147" spans="1:8" ht="15" customHeight="1" thickBot="1" x14ac:dyDescent="0.25">
      <c r="A147" s="189" t="s">
        <v>878</v>
      </c>
      <c r="B147" s="631" t="s">
        <v>1293</v>
      </c>
      <c r="C147" s="593" t="s">
        <v>1916</v>
      </c>
      <c r="D147" s="152">
        <v>27920</v>
      </c>
      <c r="E147" s="152">
        <v>28165</v>
      </c>
      <c r="F147" s="152">
        <f>E147-D147</f>
        <v>245</v>
      </c>
      <c r="G147" s="777"/>
    </row>
    <row r="148" spans="1:8" ht="15" customHeight="1" thickBot="1" x14ac:dyDescent="0.25">
      <c r="A148" s="142" t="s">
        <v>879</v>
      </c>
      <c r="B148" s="648" t="s">
        <v>1891</v>
      </c>
      <c r="C148" s="652" t="s">
        <v>1917</v>
      </c>
      <c r="D148" s="21">
        <v>12900</v>
      </c>
      <c r="E148" s="21">
        <v>12975</v>
      </c>
      <c r="F148" s="152">
        <f>E148-D148</f>
        <v>75</v>
      </c>
      <c r="G148" s="183" t="s">
        <v>880</v>
      </c>
    </row>
    <row r="149" spans="1:8" ht="15" customHeight="1" thickBot="1" x14ac:dyDescent="0.25">
      <c r="A149" s="142" t="s">
        <v>881</v>
      </c>
      <c r="B149" s="631" t="s">
        <v>1295</v>
      </c>
      <c r="C149" s="627" t="s">
        <v>1918</v>
      </c>
      <c r="D149" s="25">
        <v>39555</v>
      </c>
      <c r="E149" s="25">
        <v>39685</v>
      </c>
      <c r="F149" s="152">
        <f t="shared" si="44"/>
        <v>130</v>
      </c>
    </row>
    <row r="150" spans="1:8" ht="15" customHeight="1" thickBot="1" x14ac:dyDescent="0.25">
      <c r="A150" s="23" t="s">
        <v>882</v>
      </c>
      <c r="B150" s="648" t="s">
        <v>1296</v>
      </c>
      <c r="C150" s="647" t="s">
        <v>1919</v>
      </c>
      <c r="D150" s="670">
        <v>38240</v>
      </c>
      <c r="E150" s="670">
        <v>38365</v>
      </c>
      <c r="F150" s="575">
        <f t="shared" ref="F150" si="48">E150-D150</f>
        <v>125</v>
      </c>
      <c r="G150" s="492"/>
    </row>
    <row r="151" spans="1:8" ht="15" customHeight="1" thickBot="1" x14ac:dyDescent="0.25">
      <c r="A151" s="23" t="s">
        <v>883</v>
      </c>
      <c r="B151" s="631" t="s">
        <v>1297</v>
      </c>
      <c r="C151" s="593" t="s">
        <v>979</v>
      </c>
      <c r="D151" s="152">
        <v>43335</v>
      </c>
      <c r="E151" s="152">
        <v>43545</v>
      </c>
      <c r="F151" s="152">
        <f t="shared" si="44"/>
        <v>210</v>
      </c>
      <c r="G151" s="194" t="s">
        <v>973</v>
      </c>
    </row>
    <row r="152" spans="1:8" ht="15" customHeight="1" thickBot="1" x14ac:dyDescent="0.25">
      <c r="A152" s="161" t="s">
        <v>884</v>
      </c>
      <c r="B152" s="648" t="s">
        <v>1298</v>
      </c>
      <c r="C152" s="644" t="s">
        <v>1920</v>
      </c>
      <c r="D152" s="152">
        <v>22520</v>
      </c>
      <c r="E152" s="152">
        <v>22625</v>
      </c>
      <c r="F152" s="152">
        <f t="shared" si="44"/>
        <v>105</v>
      </c>
    </row>
    <row r="153" spans="1:8" ht="15" customHeight="1" thickBot="1" x14ac:dyDescent="0.25">
      <c r="A153" s="189" t="s">
        <v>885</v>
      </c>
      <c r="B153" s="631" t="s">
        <v>1299</v>
      </c>
      <c r="C153" s="593" t="s">
        <v>1921</v>
      </c>
      <c r="D153" s="575">
        <v>1405</v>
      </c>
      <c r="E153" s="575">
        <v>1405</v>
      </c>
      <c r="F153" s="152">
        <f t="shared" si="44"/>
        <v>0</v>
      </c>
      <c r="G153" s="492" t="s">
        <v>1586</v>
      </c>
      <c r="H153" s="778" t="s">
        <v>981</v>
      </c>
    </row>
    <row r="154" spans="1:8" ht="15" customHeight="1" thickBot="1" x14ac:dyDescent="0.25">
      <c r="A154" s="189" t="s">
        <v>886</v>
      </c>
      <c r="B154" s="648" t="s">
        <v>1300</v>
      </c>
      <c r="C154" s="641" t="s">
        <v>978</v>
      </c>
      <c r="D154" s="152">
        <v>28060</v>
      </c>
      <c r="E154" s="152">
        <v>28235</v>
      </c>
      <c r="F154" s="152">
        <f t="shared" si="44"/>
        <v>175</v>
      </c>
      <c r="G154" s="195" t="s">
        <v>976</v>
      </c>
      <c r="H154" s="779"/>
    </row>
    <row r="155" spans="1:8" ht="15" customHeight="1" thickBot="1" x14ac:dyDescent="0.25">
      <c r="A155" s="190" t="s">
        <v>887</v>
      </c>
      <c r="B155" s="631" t="s">
        <v>1892</v>
      </c>
      <c r="C155" s="593" t="s">
        <v>1922</v>
      </c>
      <c r="D155" s="22">
        <v>73055</v>
      </c>
      <c r="E155" s="22">
        <v>73640</v>
      </c>
      <c r="F155" s="152">
        <f t="shared" si="44"/>
        <v>585</v>
      </c>
      <c r="H155" s="779"/>
    </row>
    <row r="156" spans="1:8" ht="15" customHeight="1" thickBot="1" x14ac:dyDescent="0.25">
      <c r="A156" s="192" t="s">
        <v>888</v>
      </c>
      <c r="B156" s="648" t="s">
        <v>1893</v>
      </c>
      <c r="C156" s="641" t="s">
        <v>1377</v>
      </c>
      <c r="D156" s="152">
        <v>23130</v>
      </c>
      <c r="E156" s="152">
        <v>23460</v>
      </c>
      <c r="F156" s="152">
        <f t="shared" si="44"/>
        <v>330</v>
      </c>
      <c r="G156" s="329" t="s">
        <v>1007</v>
      </c>
      <c r="H156" s="779"/>
    </row>
    <row r="157" spans="1:8" ht="15" customHeight="1" thickBot="1" x14ac:dyDescent="0.25">
      <c r="A157" s="150" t="s">
        <v>889</v>
      </c>
      <c r="B157" s="648" t="s">
        <v>1301</v>
      </c>
      <c r="C157" s="593" t="s">
        <v>1034</v>
      </c>
      <c r="D157" s="152">
        <v>35000</v>
      </c>
      <c r="E157" s="152">
        <v>35190</v>
      </c>
      <c r="F157" s="152">
        <f t="shared" si="44"/>
        <v>190</v>
      </c>
      <c r="G157" s="183" t="s">
        <v>1033</v>
      </c>
    </row>
    <row r="158" spans="1:8" ht="15" customHeight="1" thickBot="1" x14ac:dyDescent="0.25">
      <c r="A158" s="142" t="s">
        <v>890</v>
      </c>
      <c r="B158" s="649" t="s">
        <v>1302</v>
      </c>
      <c r="C158" s="653" t="s">
        <v>1689</v>
      </c>
      <c r="D158" s="25">
        <v>3500</v>
      </c>
      <c r="E158" s="25">
        <v>3690</v>
      </c>
      <c r="F158" s="152">
        <f>E158-D158</f>
        <v>190</v>
      </c>
    </row>
    <row r="159" spans="1:8" ht="15" customHeight="1" thickBot="1" x14ac:dyDescent="0.25">
      <c r="A159" s="142" t="s">
        <v>1668</v>
      </c>
      <c r="B159" s="648" t="s">
        <v>1303</v>
      </c>
      <c r="C159" s="627" t="s">
        <v>1923</v>
      </c>
      <c r="D159" s="25">
        <v>7120</v>
      </c>
      <c r="E159" s="25">
        <v>7225</v>
      </c>
      <c r="F159" s="152">
        <f>E159-D159</f>
        <v>105</v>
      </c>
    </row>
    <row r="160" spans="1:8" ht="15" customHeight="1" thickBot="1" x14ac:dyDescent="0.25">
      <c r="A160" s="170" t="s">
        <v>891</v>
      </c>
      <c r="B160" s="649" t="s">
        <v>1304</v>
      </c>
      <c r="C160" s="596" t="s">
        <v>1665</v>
      </c>
      <c r="D160" s="20">
        <v>11525</v>
      </c>
      <c r="E160" s="20">
        <v>11900</v>
      </c>
      <c r="F160" s="152">
        <f t="shared" ref="F160" si="49">E160-D160</f>
        <v>375</v>
      </c>
      <c r="G160" s="492"/>
    </row>
    <row r="161" spans="1:10" ht="15" customHeight="1" thickBot="1" x14ac:dyDescent="0.25">
      <c r="A161" s="23" t="s">
        <v>892</v>
      </c>
      <c r="B161" s="648" t="s">
        <v>1304</v>
      </c>
      <c r="C161" s="595" t="s">
        <v>893</v>
      </c>
      <c r="D161" s="20">
        <v>91095</v>
      </c>
      <c r="E161" s="20">
        <v>91255</v>
      </c>
      <c r="F161" s="152">
        <f t="shared" ref="F161:F165" si="50">E161-D161</f>
        <v>160</v>
      </c>
    </row>
    <row r="162" spans="1:10" ht="15" customHeight="1" thickBot="1" x14ac:dyDescent="0.25">
      <c r="A162" s="23" t="s">
        <v>894</v>
      </c>
      <c r="B162" s="649" t="s">
        <v>1305</v>
      </c>
      <c r="C162" s="596" t="s">
        <v>1924</v>
      </c>
      <c r="D162" s="152">
        <v>70365</v>
      </c>
      <c r="E162" s="152">
        <v>71000</v>
      </c>
      <c r="F162" s="152">
        <f t="shared" si="50"/>
        <v>635</v>
      </c>
    </row>
    <row r="163" spans="1:10" ht="15" customHeight="1" thickBot="1" x14ac:dyDescent="0.25">
      <c r="A163" s="161" t="s">
        <v>895</v>
      </c>
      <c r="B163" s="648" t="s">
        <v>1306</v>
      </c>
      <c r="C163" s="593" t="s">
        <v>1598</v>
      </c>
      <c r="D163" s="152">
        <v>18515</v>
      </c>
      <c r="E163" s="152">
        <v>18770</v>
      </c>
      <c r="F163" s="152">
        <f t="shared" ref="F163" si="51">E163-D163</f>
        <v>255</v>
      </c>
    </row>
    <row r="164" spans="1:10" ht="15" customHeight="1" thickBot="1" x14ac:dyDescent="0.25">
      <c r="A164" s="23" t="s">
        <v>896</v>
      </c>
      <c r="B164" s="649" t="s">
        <v>1307</v>
      </c>
      <c r="C164" s="596" t="s">
        <v>1925</v>
      </c>
      <c r="D164" s="152">
        <v>46445</v>
      </c>
      <c r="E164" s="152">
        <v>46480</v>
      </c>
      <c r="F164" s="152">
        <f>E164-D164</f>
        <v>35</v>
      </c>
      <c r="G164" s="351"/>
    </row>
    <row r="165" spans="1:10" ht="15" customHeight="1" thickBot="1" x14ac:dyDescent="0.25">
      <c r="A165" s="23" t="s">
        <v>897</v>
      </c>
      <c r="B165" s="648" t="s">
        <v>1308</v>
      </c>
      <c r="C165" s="593" t="s">
        <v>1926</v>
      </c>
      <c r="D165" s="575">
        <v>28880</v>
      </c>
      <c r="E165" s="575">
        <v>28880</v>
      </c>
      <c r="F165" s="575">
        <f t="shared" si="50"/>
        <v>0</v>
      </c>
      <c r="G165" s="299"/>
    </row>
    <row r="166" spans="1:10" ht="15" customHeight="1" thickBot="1" x14ac:dyDescent="0.25">
      <c r="A166" s="161" t="s">
        <v>898</v>
      </c>
      <c r="B166" s="649" t="s">
        <v>1309</v>
      </c>
      <c r="C166" s="594" t="s">
        <v>1927</v>
      </c>
      <c r="D166" s="278">
        <v>22080</v>
      </c>
      <c r="E166" s="278">
        <v>22240</v>
      </c>
      <c r="F166" s="152">
        <f>E166-D166</f>
        <v>160</v>
      </c>
      <c r="G166" s="284"/>
    </row>
    <row r="167" spans="1:10" ht="15" customHeight="1" thickBot="1" x14ac:dyDescent="0.25">
      <c r="A167" s="14" t="s">
        <v>900</v>
      </c>
      <c r="B167" s="648" t="s">
        <v>1310</v>
      </c>
      <c r="C167" s="593" t="s">
        <v>1998</v>
      </c>
      <c r="D167" s="22">
        <v>375</v>
      </c>
      <c r="E167" s="22">
        <v>500</v>
      </c>
      <c r="F167" s="152">
        <f t="shared" ref="F167" si="52">E167-D167</f>
        <v>125</v>
      </c>
      <c r="G167" s="492"/>
    </row>
    <row r="168" spans="1:10" ht="15" customHeight="1" thickBot="1" x14ac:dyDescent="0.25">
      <c r="A168" s="24" t="s">
        <v>901</v>
      </c>
      <c r="B168" s="649" t="s">
        <v>1311</v>
      </c>
      <c r="C168" s="599" t="s">
        <v>1928</v>
      </c>
      <c r="D168" s="22">
        <v>12670</v>
      </c>
      <c r="E168" s="22">
        <v>12770</v>
      </c>
      <c r="F168" s="152">
        <f t="shared" ref="F168:F172" si="53">E168-D168</f>
        <v>100</v>
      </c>
      <c r="G168" s="181" t="s">
        <v>899</v>
      </c>
    </row>
    <row r="169" spans="1:10" ht="15" customHeight="1" thickBot="1" x14ac:dyDescent="0.25">
      <c r="A169" s="142" t="s">
        <v>902</v>
      </c>
      <c r="B169" s="648" t="s">
        <v>1312</v>
      </c>
      <c r="C169" s="645" t="s">
        <v>1929</v>
      </c>
      <c r="D169" s="21">
        <v>12220</v>
      </c>
      <c r="E169" s="21">
        <v>12315</v>
      </c>
      <c r="F169" s="152">
        <f t="shared" si="53"/>
        <v>95</v>
      </c>
      <c r="G169" s="318" t="s">
        <v>1373</v>
      </c>
    </row>
    <row r="170" spans="1:10" ht="15" customHeight="1" thickBot="1" x14ac:dyDescent="0.25">
      <c r="A170" s="142" t="s">
        <v>903</v>
      </c>
      <c r="B170" s="649" t="s">
        <v>1894</v>
      </c>
      <c r="C170" s="628" t="s">
        <v>1607</v>
      </c>
      <c r="D170" s="152">
        <v>9640</v>
      </c>
      <c r="E170" s="152">
        <v>9870</v>
      </c>
      <c r="F170" s="152">
        <f t="shared" ref="F170" si="54">E170-D170</f>
        <v>230</v>
      </c>
    </row>
    <row r="171" spans="1:10" ht="15" customHeight="1" thickBot="1" x14ac:dyDescent="0.25">
      <c r="A171" s="156" t="s">
        <v>904</v>
      </c>
      <c r="B171" s="648" t="s">
        <v>1294</v>
      </c>
      <c r="C171" s="593" t="s">
        <v>938</v>
      </c>
      <c r="D171" s="152">
        <v>69080</v>
      </c>
      <c r="E171" s="152">
        <v>69320</v>
      </c>
      <c r="F171" s="152">
        <f t="shared" si="53"/>
        <v>240</v>
      </c>
    </row>
    <row r="172" spans="1:10" ht="15" customHeight="1" thickBot="1" x14ac:dyDescent="0.25">
      <c r="A172" s="23" t="s">
        <v>905</v>
      </c>
      <c r="B172" s="649" t="s">
        <v>1313</v>
      </c>
      <c r="C172" s="596" t="s">
        <v>939</v>
      </c>
      <c r="D172" s="20">
        <v>38840</v>
      </c>
      <c r="E172" s="20">
        <v>39005</v>
      </c>
      <c r="F172" s="152">
        <f t="shared" si="53"/>
        <v>165</v>
      </c>
    </row>
    <row r="173" spans="1:10" ht="15" customHeight="1" thickBot="1" x14ac:dyDescent="0.25">
      <c r="A173" s="161" t="s">
        <v>906</v>
      </c>
      <c r="B173" s="648" t="s">
        <v>1307</v>
      </c>
      <c r="C173" s="595" t="s">
        <v>1930</v>
      </c>
      <c r="D173" s="20">
        <v>18040</v>
      </c>
      <c r="E173" s="20">
        <v>18265</v>
      </c>
      <c r="F173" s="152">
        <f t="shared" ref="F173" si="55">E173-D173</f>
        <v>225</v>
      </c>
    </row>
    <row r="174" spans="1:10" ht="15" customHeight="1" thickBot="1" x14ac:dyDescent="0.25">
      <c r="A174" s="23" t="s">
        <v>907</v>
      </c>
      <c r="B174" s="649" t="s">
        <v>1314</v>
      </c>
      <c r="C174" s="594" t="s">
        <v>1931</v>
      </c>
      <c r="D174" s="152">
        <v>9270</v>
      </c>
      <c r="E174" s="152">
        <v>9395</v>
      </c>
      <c r="F174" s="152">
        <f>E174-D174</f>
        <v>125</v>
      </c>
    </row>
    <row r="175" spans="1:10" ht="15" customHeight="1" thickBot="1" x14ac:dyDescent="0.25">
      <c r="A175" s="23" t="s">
        <v>908</v>
      </c>
      <c r="B175" s="648" t="s">
        <v>1315</v>
      </c>
      <c r="C175" s="595" t="s">
        <v>1932</v>
      </c>
      <c r="D175" s="152">
        <v>51225</v>
      </c>
      <c r="E175" s="152">
        <v>51765</v>
      </c>
      <c r="F175" s="152">
        <f>E175-D175</f>
        <v>540</v>
      </c>
      <c r="G175" s="183"/>
      <c r="H175" s="179"/>
      <c r="I175" s="179"/>
      <c r="J175" s="179"/>
    </row>
    <row r="176" spans="1:10" ht="15" customHeight="1" thickBot="1" x14ac:dyDescent="0.25">
      <c r="A176" s="161" t="s">
        <v>910</v>
      </c>
      <c r="B176" s="649" t="s">
        <v>1316</v>
      </c>
      <c r="C176" s="594" t="s">
        <v>940</v>
      </c>
      <c r="D176" s="22">
        <v>44335</v>
      </c>
      <c r="E176" s="22">
        <v>44470</v>
      </c>
      <c r="F176" s="152">
        <f t="shared" ref="F176:F180" si="56">E176-D176</f>
        <v>135</v>
      </c>
      <c r="G176" s="183" t="s">
        <v>909</v>
      </c>
      <c r="H176" s="109"/>
      <c r="I176" s="109"/>
      <c r="J176" s="179"/>
    </row>
    <row r="177" spans="1:10" ht="15" customHeight="1" thickBot="1" x14ac:dyDescent="0.25">
      <c r="A177" s="14" t="s">
        <v>911</v>
      </c>
      <c r="B177" s="648" t="s">
        <v>1895</v>
      </c>
      <c r="C177" s="593" t="s">
        <v>1933</v>
      </c>
      <c r="D177" s="575">
        <v>31095</v>
      </c>
      <c r="E177" s="575">
        <v>31540</v>
      </c>
      <c r="F177" s="575">
        <f>E177-D177</f>
        <v>445</v>
      </c>
    </row>
    <row r="178" spans="1:10" ht="15" customHeight="1" thickBot="1" x14ac:dyDescent="0.25">
      <c r="A178" s="150" t="s">
        <v>912</v>
      </c>
      <c r="B178" s="649" t="s">
        <v>1317</v>
      </c>
      <c r="C178" s="594" t="s">
        <v>941</v>
      </c>
      <c r="D178" s="575">
        <v>126455</v>
      </c>
      <c r="E178" s="575">
        <v>126875</v>
      </c>
      <c r="F178" s="152">
        <f t="shared" si="56"/>
        <v>420</v>
      </c>
    </row>
    <row r="179" spans="1:10" ht="15" customHeight="1" thickBot="1" x14ac:dyDescent="0.25">
      <c r="A179" s="150" t="s">
        <v>913</v>
      </c>
      <c r="B179" s="648" t="s">
        <v>1318</v>
      </c>
      <c r="C179" s="645" t="s">
        <v>1934</v>
      </c>
      <c r="D179" s="171">
        <v>47290</v>
      </c>
      <c r="E179" s="171">
        <v>47600</v>
      </c>
      <c r="F179" s="152">
        <f t="shared" si="56"/>
        <v>310</v>
      </c>
      <c r="G179" s="107"/>
    </row>
    <row r="180" spans="1:10" ht="15" customHeight="1" thickBot="1" x14ac:dyDescent="0.25">
      <c r="A180" s="142" t="s">
        <v>914</v>
      </c>
      <c r="B180" s="649" t="s">
        <v>1319</v>
      </c>
      <c r="C180" s="628" t="s">
        <v>1935</v>
      </c>
      <c r="D180" s="21">
        <v>37800</v>
      </c>
      <c r="E180" s="21">
        <v>37980</v>
      </c>
      <c r="F180" s="152">
        <f t="shared" si="56"/>
        <v>180</v>
      </c>
      <c r="G180" s="318"/>
      <c r="H180" s="167"/>
      <c r="I180" s="167"/>
      <c r="J180" s="179"/>
    </row>
    <row r="181" spans="1:10" ht="15" customHeight="1" thickBot="1" x14ac:dyDescent="0.25">
      <c r="A181" s="170" t="s">
        <v>915</v>
      </c>
      <c r="B181" s="648" t="s">
        <v>1320</v>
      </c>
      <c r="C181" s="593" t="s">
        <v>1627</v>
      </c>
      <c r="D181" s="20">
        <v>9030</v>
      </c>
      <c r="E181" s="20">
        <v>9175</v>
      </c>
      <c r="F181" s="152">
        <f t="shared" ref="F181" si="57">E181-D181</f>
        <v>145</v>
      </c>
      <c r="G181" s="492"/>
    </row>
    <row r="182" spans="1:10" ht="15" customHeight="1" thickBot="1" x14ac:dyDescent="0.25">
      <c r="A182" s="23" t="s">
        <v>916</v>
      </c>
      <c r="B182" s="649" t="s">
        <v>1896</v>
      </c>
      <c r="C182" s="596" t="s">
        <v>1936</v>
      </c>
      <c r="D182" s="20">
        <v>7990</v>
      </c>
      <c r="E182" s="20">
        <v>8145</v>
      </c>
      <c r="F182" s="152">
        <f t="shared" ref="F182" si="58">E182-D182</f>
        <v>155</v>
      </c>
    </row>
    <row r="183" spans="1:10" ht="15" customHeight="1" thickBot="1" x14ac:dyDescent="0.25">
      <c r="A183" s="23" t="s">
        <v>917</v>
      </c>
      <c r="B183" s="648" t="s">
        <v>1897</v>
      </c>
      <c r="C183" s="595" t="s">
        <v>942</v>
      </c>
      <c r="D183" s="20">
        <v>30500</v>
      </c>
      <c r="E183" s="20">
        <v>30635</v>
      </c>
      <c r="F183" s="152">
        <f t="shared" ref="F183:F188" si="59">E183-D183</f>
        <v>135</v>
      </c>
    </row>
    <row r="184" spans="1:10" ht="15" customHeight="1" thickBot="1" x14ac:dyDescent="0.25">
      <c r="A184" s="23" t="s">
        <v>918</v>
      </c>
      <c r="B184" s="649" t="s">
        <v>1321</v>
      </c>
      <c r="C184" s="596" t="s">
        <v>1599</v>
      </c>
      <c r="D184" s="152">
        <v>21810</v>
      </c>
      <c r="E184" s="152">
        <v>22100</v>
      </c>
      <c r="F184" s="152">
        <f t="shared" si="59"/>
        <v>290</v>
      </c>
      <c r="G184" s="183" t="s">
        <v>919</v>
      </c>
    </row>
    <row r="185" spans="1:10" ht="15" customHeight="1" thickBot="1" x14ac:dyDescent="0.25">
      <c r="A185" s="161" t="s">
        <v>920</v>
      </c>
      <c r="B185" s="648" t="s">
        <v>1322</v>
      </c>
      <c r="C185" s="593" t="s">
        <v>1583</v>
      </c>
      <c r="D185" s="152">
        <v>9545</v>
      </c>
      <c r="E185" s="152">
        <v>9705</v>
      </c>
      <c r="F185" s="152">
        <f t="shared" ref="F185" si="60">E185-D185</f>
        <v>160</v>
      </c>
      <c r="G185" s="514"/>
    </row>
    <row r="186" spans="1:10" ht="15" customHeight="1" thickBot="1" x14ac:dyDescent="0.25">
      <c r="A186" s="23" t="s">
        <v>921</v>
      </c>
      <c r="B186" s="649" t="s">
        <v>1898</v>
      </c>
      <c r="C186" s="596" t="s">
        <v>1937</v>
      </c>
      <c r="D186" s="152">
        <v>17160</v>
      </c>
      <c r="E186" s="152">
        <v>17365</v>
      </c>
      <c r="F186" s="152">
        <f>E186-D186</f>
        <v>205</v>
      </c>
    </row>
    <row r="187" spans="1:10" ht="15" customHeight="1" thickBot="1" x14ac:dyDescent="0.25">
      <c r="A187" s="23" t="s">
        <v>922</v>
      </c>
      <c r="B187" s="648" t="s">
        <v>1323</v>
      </c>
      <c r="C187" s="593" t="s">
        <v>1938</v>
      </c>
      <c r="D187" s="22">
        <v>40125</v>
      </c>
      <c r="E187" s="22">
        <v>40180</v>
      </c>
      <c r="F187" s="152">
        <f t="shared" si="59"/>
        <v>55</v>
      </c>
      <c r="G187" s="127"/>
    </row>
    <row r="188" spans="1:10" ht="15" customHeight="1" thickBot="1" x14ac:dyDescent="0.25">
      <c r="A188" s="161" t="s">
        <v>923</v>
      </c>
      <c r="B188" s="649" t="s">
        <v>1376</v>
      </c>
      <c r="C188" s="594" t="s">
        <v>1939</v>
      </c>
      <c r="D188" s="171">
        <v>12355</v>
      </c>
      <c r="E188" s="171">
        <v>12490</v>
      </c>
      <c r="F188" s="152">
        <f t="shared" si="59"/>
        <v>135</v>
      </c>
      <c r="G188" s="355"/>
    </row>
    <row r="189" spans="1:10" ht="15.75" customHeight="1" thickBot="1" x14ac:dyDescent="0.25">
      <c r="A189" s="14" t="s">
        <v>924</v>
      </c>
      <c r="B189" s="648" t="s">
        <v>1899</v>
      </c>
      <c r="C189" s="593" t="s">
        <v>1940</v>
      </c>
      <c r="D189" s="278">
        <v>120555</v>
      </c>
      <c r="E189" s="278">
        <v>120830</v>
      </c>
      <c r="F189" s="152">
        <f t="shared" ref="F189:F200" si="61">E189-D189</f>
        <v>275</v>
      </c>
      <c r="G189" s="128"/>
    </row>
    <row r="190" spans="1:10" ht="15.75" customHeight="1" thickBot="1" x14ac:dyDescent="0.25">
      <c r="A190" s="23" t="s">
        <v>925</v>
      </c>
      <c r="B190" s="632" t="s">
        <v>1324</v>
      </c>
      <c r="C190" s="661" t="s">
        <v>1954</v>
      </c>
      <c r="D190" s="22">
        <v>5595</v>
      </c>
      <c r="E190" s="22">
        <v>5840</v>
      </c>
      <c r="F190" s="152">
        <f t="shared" ref="F190" si="62">E190-D190</f>
        <v>245</v>
      </c>
      <c r="G190" s="128"/>
    </row>
    <row r="191" spans="1:10" ht="15.75" customHeight="1" thickBot="1" x14ac:dyDescent="0.25">
      <c r="A191" s="166" t="s">
        <v>926</v>
      </c>
      <c r="B191" s="615" t="s">
        <v>1941</v>
      </c>
      <c r="C191" s="656" t="s">
        <v>1944</v>
      </c>
      <c r="D191" s="22">
        <v>23250</v>
      </c>
      <c r="E191" s="22">
        <v>23610</v>
      </c>
      <c r="F191" s="152">
        <f t="shared" ref="F191" si="63">E191-D191</f>
        <v>360</v>
      </c>
    </row>
    <row r="192" spans="1:10" ht="15" customHeight="1" thickBot="1" x14ac:dyDescent="0.25">
      <c r="A192" s="14" t="s">
        <v>927</v>
      </c>
      <c r="B192" s="620" t="s">
        <v>1942</v>
      </c>
      <c r="C192" s="593" t="s">
        <v>1945</v>
      </c>
      <c r="D192" s="152">
        <v>31415</v>
      </c>
      <c r="E192" s="152">
        <v>31640</v>
      </c>
      <c r="F192" s="152">
        <f t="shared" si="61"/>
        <v>225</v>
      </c>
      <c r="G192" s="318" t="s">
        <v>1367</v>
      </c>
    </row>
    <row r="193" spans="1:7" ht="15" customHeight="1" thickBot="1" x14ac:dyDescent="0.25">
      <c r="A193" s="14" t="s">
        <v>1624</v>
      </c>
      <c r="B193" s="619" t="s">
        <v>1622</v>
      </c>
      <c r="C193" s="593" t="s">
        <v>1623</v>
      </c>
      <c r="D193" s="152">
        <v>23635</v>
      </c>
      <c r="E193" s="152">
        <v>24170</v>
      </c>
      <c r="F193" s="152">
        <f t="shared" ref="F193" si="64">E193-D193</f>
        <v>535</v>
      </c>
      <c r="G193" s="527"/>
    </row>
    <row r="194" spans="1:7" ht="15" customHeight="1" thickBot="1" x14ac:dyDescent="0.25">
      <c r="A194" s="142" t="s">
        <v>928</v>
      </c>
      <c r="B194" s="615" t="s">
        <v>1295</v>
      </c>
      <c r="C194" s="645" t="s">
        <v>1946</v>
      </c>
      <c r="D194" s="21">
        <v>10225</v>
      </c>
      <c r="E194" s="21">
        <v>10225</v>
      </c>
      <c r="F194" s="152">
        <f t="shared" si="61"/>
        <v>0</v>
      </c>
      <c r="G194" s="183" t="s">
        <v>1620</v>
      </c>
    </row>
    <row r="195" spans="1:7" ht="15" customHeight="1" thickBot="1" x14ac:dyDescent="0.25">
      <c r="A195" s="142" t="s">
        <v>929</v>
      </c>
      <c r="B195" s="621" t="s">
        <v>1325</v>
      </c>
      <c r="C195" s="627" t="s">
        <v>1600</v>
      </c>
      <c r="D195" s="278">
        <v>9175</v>
      </c>
      <c r="E195" s="278">
        <v>9330</v>
      </c>
      <c r="F195" s="575">
        <f t="shared" ref="F195" si="65">E195-D195</f>
        <v>155</v>
      </c>
    </row>
    <row r="196" spans="1:7" ht="15" customHeight="1" thickBot="1" x14ac:dyDescent="0.25">
      <c r="A196" s="23" t="s">
        <v>930</v>
      </c>
      <c r="B196" s="615" t="s">
        <v>1326</v>
      </c>
      <c r="C196" s="593" t="s">
        <v>1482</v>
      </c>
      <c r="D196" s="159">
        <v>16875</v>
      </c>
      <c r="E196" s="159">
        <v>18065</v>
      </c>
      <c r="F196" s="152">
        <f t="shared" ref="F196" si="66">E196-D196</f>
        <v>1190</v>
      </c>
    </row>
    <row r="197" spans="1:7" ht="15" customHeight="1" thickBot="1" x14ac:dyDescent="0.25">
      <c r="A197" s="23" t="s">
        <v>931</v>
      </c>
      <c r="B197" s="615" t="s">
        <v>1327</v>
      </c>
      <c r="C197" s="595" t="s">
        <v>1641</v>
      </c>
      <c r="D197" s="152">
        <v>8895</v>
      </c>
      <c r="E197" s="152">
        <v>9075</v>
      </c>
      <c r="F197" s="152">
        <f t="shared" ref="F197" si="67">E197-D197</f>
        <v>180</v>
      </c>
      <c r="G197" s="458"/>
    </row>
    <row r="198" spans="1:7" ht="15" customHeight="1" thickBot="1" x14ac:dyDescent="0.25">
      <c r="A198" s="161" t="s">
        <v>932</v>
      </c>
      <c r="B198" s="621" t="s">
        <v>1328</v>
      </c>
      <c r="C198" s="595" t="s">
        <v>1672</v>
      </c>
      <c r="D198" s="152">
        <v>16685</v>
      </c>
      <c r="E198" s="152">
        <v>16835</v>
      </c>
      <c r="F198" s="152">
        <f t="shared" ref="F198" si="68">E198-D198</f>
        <v>150</v>
      </c>
      <c r="G198" s="127"/>
    </row>
    <row r="199" spans="1:7" ht="15" customHeight="1" thickBot="1" x14ac:dyDescent="0.25">
      <c r="A199" s="23" t="s">
        <v>933</v>
      </c>
      <c r="B199" s="615" t="s">
        <v>1943</v>
      </c>
      <c r="C199" s="593" t="s">
        <v>1947</v>
      </c>
      <c r="D199" s="152">
        <v>16175</v>
      </c>
      <c r="E199" s="152">
        <v>16205</v>
      </c>
      <c r="F199" s="152">
        <f t="shared" si="61"/>
        <v>30</v>
      </c>
      <c r="G199" s="662"/>
    </row>
    <row r="200" spans="1:7" ht="15" customHeight="1" thickBot="1" x14ac:dyDescent="0.25">
      <c r="A200" s="23" t="s">
        <v>934</v>
      </c>
      <c r="B200" s="621" t="s">
        <v>1329</v>
      </c>
      <c r="C200" s="595" t="s">
        <v>1948</v>
      </c>
      <c r="D200" s="152">
        <v>21715</v>
      </c>
      <c r="E200" s="152">
        <v>21960</v>
      </c>
      <c r="F200" s="152">
        <f t="shared" si="61"/>
        <v>245</v>
      </c>
    </row>
    <row r="201" spans="1:7" ht="15" customHeight="1" thickBot="1" x14ac:dyDescent="0.25">
      <c r="A201" s="655" t="s">
        <v>935</v>
      </c>
      <c r="B201" s="654" t="s">
        <v>1330</v>
      </c>
      <c r="C201" s="595" t="s">
        <v>1557</v>
      </c>
      <c r="D201" s="152">
        <v>14480</v>
      </c>
      <c r="E201" s="152">
        <v>14670</v>
      </c>
      <c r="F201" s="152">
        <f t="shared" ref="F201" si="69">E201-D201</f>
        <v>190</v>
      </c>
    </row>
    <row r="202" spans="1:7" ht="13.5" thickBot="1" x14ac:dyDescent="0.25">
      <c r="A202" s="123"/>
      <c r="B202" s="125"/>
      <c r="D202" s="125" t="s">
        <v>1017</v>
      </c>
      <c r="E202" s="125"/>
      <c r="F202" s="499">
        <f>SUM(F6:F201)</f>
        <v>42466</v>
      </c>
      <c r="G202" s="500">
        <f>+F93+F69+F60</f>
        <v>826</v>
      </c>
    </row>
    <row r="203" spans="1:7" x14ac:dyDescent="0.2">
      <c r="A203" s="123"/>
      <c r="B203" s="125"/>
      <c r="C203" s="124"/>
      <c r="D203" s="115"/>
      <c r="E203" s="125"/>
      <c r="F203" s="126"/>
    </row>
    <row r="204" spans="1:7" ht="13.5" thickBot="1" x14ac:dyDescent="0.25">
      <c r="A204" s="129"/>
      <c r="B204" s="130"/>
      <c r="C204" s="774" t="s">
        <v>1040</v>
      </c>
      <c r="D204" s="774"/>
      <c r="E204" s="774"/>
      <c r="F204" s="451">
        <f>SUM('Общ. счетчики'!G48:G49)</f>
        <v>43340</v>
      </c>
    </row>
    <row r="205" spans="1:7" ht="16.5" customHeight="1" x14ac:dyDescent="0.2">
      <c r="E205" s="131"/>
    </row>
  </sheetData>
  <customSheetViews>
    <customSheetView guid="{59BB3A05-2517-4212-B4B0-766CE27362F6}" scale="120" showPageBreaks="1" printArea="1" hiddenColumns="1" state="hidden" view="pageBreakPreview" topLeftCell="A193">
      <selection activeCell="C171" sqref="C171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topLeftCell="A93" zoomScaleSheetLayoutView="100" workbookViewId="0">
      <selection activeCell="D118" sqref="D118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53" t="s">
        <v>1048</v>
      </c>
      <c r="D1" s="753"/>
      <c r="E1" s="796" t="s">
        <v>2001</v>
      </c>
      <c r="F1" s="796"/>
    </row>
    <row r="2" spans="1:8" ht="13.5" thickBot="1" x14ac:dyDescent="0.25">
      <c r="A2" s="801" t="s">
        <v>28</v>
      </c>
      <c r="B2" s="802"/>
      <c r="C2" s="241"/>
      <c r="F2" s="2"/>
    </row>
    <row r="3" spans="1:8" s="107" customFormat="1" ht="11.25" customHeight="1" x14ac:dyDescent="0.2">
      <c r="A3" s="804" t="s">
        <v>480</v>
      </c>
      <c r="B3" s="804" t="s">
        <v>481</v>
      </c>
      <c r="C3" s="804" t="s">
        <v>1</v>
      </c>
      <c r="D3" s="804" t="s">
        <v>2</v>
      </c>
      <c r="E3" s="804"/>
      <c r="F3" s="797" t="s">
        <v>482</v>
      </c>
    </row>
    <row r="4" spans="1:8" s="107" customFormat="1" ht="11.25" x14ac:dyDescent="0.2">
      <c r="A4" s="804"/>
      <c r="B4" s="804"/>
      <c r="C4" s="804"/>
      <c r="D4" s="804"/>
      <c r="E4" s="804"/>
      <c r="F4" s="798"/>
    </row>
    <row r="5" spans="1:8" s="107" customFormat="1" ht="12" thickBot="1" x14ac:dyDescent="0.25">
      <c r="A5" s="804"/>
      <c r="B5" s="804"/>
      <c r="C5" s="804"/>
      <c r="D5" s="242" t="s">
        <v>6</v>
      </c>
      <c r="E5" s="243" t="s">
        <v>7</v>
      </c>
      <c r="F5" s="799"/>
    </row>
    <row r="6" spans="1:8" s="107" customFormat="1" ht="12.75" customHeight="1" thickBot="1" x14ac:dyDescent="0.25">
      <c r="A6" s="244" t="s">
        <v>28</v>
      </c>
      <c r="B6" s="244"/>
      <c r="C6" s="244"/>
      <c r="D6" s="245">
        <v>44889</v>
      </c>
      <c r="E6" s="245">
        <v>44914</v>
      </c>
      <c r="F6" s="137"/>
    </row>
    <row r="7" spans="1:8" s="107" customFormat="1" ht="24" customHeight="1" x14ac:dyDescent="0.2">
      <c r="A7" s="304" t="s">
        <v>1504</v>
      </c>
      <c r="B7" s="246" t="s">
        <v>1484</v>
      </c>
      <c r="C7" s="247" t="s">
        <v>1485</v>
      </c>
      <c r="D7" s="548">
        <v>8890</v>
      </c>
      <c r="E7" s="548">
        <v>9004</v>
      </c>
      <c r="F7" s="374">
        <f t="shared" ref="F7" si="0">E7-D7</f>
        <v>114</v>
      </c>
      <c r="G7" s="489" t="s">
        <v>1528</v>
      </c>
      <c r="H7" s="685"/>
    </row>
    <row r="8" spans="1:8" s="107" customFormat="1" ht="22.5" x14ac:dyDescent="0.2">
      <c r="A8" s="51" t="s">
        <v>1589</v>
      </c>
      <c r="B8" s="246" t="s">
        <v>1584</v>
      </c>
      <c r="C8" s="247" t="s">
        <v>1585</v>
      </c>
      <c r="D8" s="548">
        <v>14394</v>
      </c>
      <c r="E8" s="548">
        <v>14782</v>
      </c>
      <c r="F8" s="233">
        <f t="shared" ref="F8" si="1">E8-D8</f>
        <v>388</v>
      </c>
      <c r="G8" s="489" t="s">
        <v>1528</v>
      </c>
      <c r="H8" s="587"/>
    </row>
    <row r="9" spans="1:8" s="107" customFormat="1" ht="25.5" customHeight="1" x14ac:dyDescent="0.2">
      <c r="A9" s="304" t="s">
        <v>1960</v>
      </c>
      <c r="B9" s="304" t="s">
        <v>1955</v>
      </c>
      <c r="C9" s="249" t="s">
        <v>1957</v>
      </c>
      <c r="D9" s="548">
        <v>314</v>
      </c>
      <c r="E9" s="548">
        <v>344</v>
      </c>
      <c r="F9" s="295">
        <f t="shared" ref="F9:F13" si="2">E9-D9</f>
        <v>30</v>
      </c>
      <c r="G9" s="489"/>
      <c r="H9" s="685"/>
    </row>
    <row r="10" spans="1:8" s="107" customFormat="1" ht="24.75" customHeight="1" x14ac:dyDescent="0.2">
      <c r="A10" s="51" t="s">
        <v>1590</v>
      </c>
      <c r="B10" s="246" t="s">
        <v>1573</v>
      </c>
      <c r="C10" s="248" t="s">
        <v>1574</v>
      </c>
      <c r="D10" s="548">
        <v>37588</v>
      </c>
      <c r="E10" s="548">
        <v>37889</v>
      </c>
      <c r="F10" s="295">
        <f>E10-D10</f>
        <v>301</v>
      </c>
      <c r="G10" s="517" t="s">
        <v>1572</v>
      </c>
      <c r="H10" s="685"/>
    </row>
    <row r="11" spans="1:8" s="107" customFormat="1" ht="24" customHeight="1" x14ac:dyDescent="0.2">
      <c r="A11" s="51" t="s">
        <v>1529</v>
      </c>
      <c r="B11" s="246" t="s">
        <v>1516</v>
      </c>
      <c r="C11" s="248" t="s">
        <v>1517</v>
      </c>
      <c r="D11" s="548">
        <v>39597</v>
      </c>
      <c r="E11" s="548">
        <v>40100</v>
      </c>
      <c r="F11" s="295">
        <f t="shared" ref="F11" si="3">E11-D11</f>
        <v>503</v>
      </c>
      <c r="G11" s="490" t="s">
        <v>1528</v>
      </c>
    </row>
    <row r="12" spans="1:8" s="107" customFormat="1" ht="22.5" x14ac:dyDescent="0.2">
      <c r="A12" s="51" t="s">
        <v>39</v>
      </c>
      <c r="B12" s="246" t="s">
        <v>1465</v>
      </c>
      <c r="C12" s="249" t="s">
        <v>1495</v>
      </c>
      <c r="D12" s="548">
        <v>23619</v>
      </c>
      <c r="E12" s="548">
        <v>23850</v>
      </c>
      <c r="F12" s="295">
        <f t="shared" si="2"/>
        <v>231</v>
      </c>
      <c r="G12" s="488" t="s">
        <v>1527</v>
      </c>
    </row>
    <row r="13" spans="1:8" s="107" customFormat="1" ht="22.5" x14ac:dyDescent="0.2">
      <c r="A13" s="51" t="s">
        <v>41</v>
      </c>
      <c r="B13" s="246" t="s">
        <v>1395</v>
      </c>
      <c r="C13" s="249" t="s">
        <v>483</v>
      </c>
      <c r="D13" s="548">
        <v>1317</v>
      </c>
      <c r="E13" s="576">
        <v>1317</v>
      </c>
      <c r="F13" s="295">
        <f t="shared" si="2"/>
        <v>0</v>
      </c>
      <c r="G13" s="279"/>
    </row>
    <row r="14" spans="1:8" s="107" customFormat="1" ht="25.5" customHeight="1" x14ac:dyDescent="0.2">
      <c r="A14" s="51" t="s">
        <v>43</v>
      </c>
      <c r="B14" s="246" t="s">
        <v>1525</v>
      </c>
      <c r="C14" s="249" t="s">
        <v>1526</v>
      </c>
      <c r="D14" s="548">
        <v>1853</v>
      </c>
      <c r="E14" s="576">
        <v>1853</v>
      </c>
      <c r="F14" s="319">
        <f t="shared" ref="F14" si="4">E14-D14</f>
        <v>0</v>
      </c>
      <c r="G14" s="490" t="s">
        <v>1527</v>
      </c>
      <c r="H14" s="551"/>
    </row>
    <row r="15" spans="1:8" s="107" customFormat="1" ht="25.5" customHeight="1" x14ac:dyDescent="0.2">
      <c r="A15" s="51" t="s">
        <v>1362</v>
      </c>
      <c r="B15" s="301" t="s">
        <v>1968</v>
      </c>
      <c r="C15" s="249" t="s">
        <v>1967</v>
      </c>
      <c r="D15" s="548">
        <v>10036</v>
      </c>
      <c r="E15" s="548">
        <v>10036</v>
      </c>
      <c r="F15" s="531">
        <f>E15-D15</f>
        <v>0</v>
      </c>
      <c r="G15" s="279"/>
    </row>
    <row r="16" spans="1:8" s="107" customFormat="1" ht="25.5" customHeight="1" x14ac:dyDescent="0.2">
      <c r="A16" s="51" t="s">
        <v>1615</v>
      </c>
      <c r="B16" s="301" t="s">
        <v>2006</v>
      </c>
      <c r="C16" s="249" t="s">
        <v>1614</v>
      </c>
      <c r="D16" s="193">
        <v>658</v>
      </c>
      <c r="E16" s="193">
        <v>673</v>
      </c>
      <c r="F16" s="531">
        <f t="shared" ref="F16" si="5">E16-D16</f>
        <v>15</v>
      </c>
      <c r="G16" s="279"/>
    </row>
    <row r="17" spans="1:8" s="107" customFormat="1" ht="25.5" customHeight="1" thickBot="1" x14ac:dyDescent="0.25">
      <c r="A17" s="664" t="s">
        <v>1962</v>
      </c>
      <c r="B17" s="301" t="s">
        <v>1961</v>
      </c>
      <c r="C17" s="249" t="s">
        <v>1964</v>
      </c>
      <c r="D17" s="193">
        <v>1075</v>
      </c>
      <c r="E17" s="193">
        <v>1159</v>
      </c>
      <c r="F17" s="531">
        <f t="shared" ref="F17" si="6">E17-D17</f>
        <v>84</v>
      </c>
      <c r="G17" s="279"/>
    </row>
    <row r="18" spans="1:8" s="107" customFormat="1" ht="18" customHeight="1" thickBot="1" x14ac:dyDescent="0.25">
      <c r="A18" s="51"/>
      <c r="B18" s="246" t="s">
        <v>1042</v>
      </c>
      <c r="C18" s="302">
        <f>SUM('Общ. счетчики'!G12)</f>
        <v>1740</v>
      </c>
      <c r="D18" s="193"/>
      <c r="E18" s="193"/>
      <c r="F18" s="230">
        <f>SUM(F7:F14)</f>
        <v>1567</v>
      </c>
      <c r="G18" s="108"/>
    </row>
    <row r="19" spans="1:8" s="107" customFormat="1" ht="18" customHeight="1" thickBot="1" x14ac:dyDescent="0.25">
      <c r="A19" s="51"/>
      <c r="B19" s="301" t="s">
        <v>1478</v>
      </c>
      <c r="C19" s="302">
        <f>'Общ. счетчики'!G8+'Общ. счетчики'!G9</f>
        <v>2820</v>
      </c>
      <c r="D19" s="193"/>
      <c r="E19" s="193"/>
      <c r="F19" s="469">
        <f>F15+F16</f>
        <v>15</v>
      </c>
      <c r="G19" s="108"/>
    </row>
    <row r="20" spans="1:8" s="107" customFormat="1" ht="22.5" x14ac:dyDescent="0.2">
      <c r="A20" s="51" t="s">
        <v>45</v>
      </c>
      <c r="B20" s="246" t="s">
        <v>2005</v>
      </c>
      <c r="C20" s="249" t="s">
        <v>1459</v>
      </c>
      <c r="D20" s="548">
        <v>39990</v>
      </c>
      <c r="E20" s="548">
        <v>40045</v>
      </c>
      <c r="F20" s="235">
        <f t="shared" ref="F20:F26" si="7">E20-D20</f>
        <v>55</v>
      </c>
      <c r="G20" s="490" t="s">
        <v>1527</v>
      </c>
      <c r="H20" s="684"/>
    </row>
    <row r="21" spans="1:8" s="107" customFormat="1" ht="25.5" customHeight="1" x14ac:dyDescent="0.2">
      <c r="A21" s="51" t="s">
        <v>1530</v>
      </c>
      <c r="B21" s="246" t="s">
        <v>1523</v>
      </c>
      <c r="C21" s="247" t="s">
        <v>1524</v>
      </c>
      <c r="D21" s="548">
        <v>22807</v>
      </c>
      <c r="E21" s="548">
        <v>23100</v>
      </c>
      <c r="F21" s="233">
        <f t="shared" ref="F21" si="8">E21-D21</f>
        <v>293</v>
      </c>
      <c r="G21" s="488" t="s">
        <v>1528</v>
      </c>
      <c r="H21" s="685"/>
    </row>
    <row r="22" spans="1:8" s="107" customFormat="1" ht="30" customHeight="1" x14ac:dyDescent="0.2">
      <c r="A22" s="304" t="s">
        <v>1549</v>
      </c>
      <c r="B22" s="52" t="s">
        <v>1550</v>
      </c>
      <c r="C22" s="247" t="s">
        <v>1532</v>
      </c>
      <c r="D22" s="548">
        <v>31968</v>
      </c>
      <c r="E22" s="548">
        <v>31968</v>
      </c>
      <c r="F22" s="233">
        <f t="shared" ref="F22" si="9">E22-D22</f>
        <v>0</v>
      </c>
      <c r="G22" s="488" t="s">
        <v>1528</v>
      </c>
      <c r="H22" s="686" t="s">
        <v>1958</v>
      </c>
    </row>
    <row r="23" spans="1:8" s="107" customFormat="1" ht="33.75" x14ac:dyDescent="0.2">
      <c r="A23" s="51" t="s">
        <v>1531</v>
      </c>
      <c r="B23" s="246" t="s">
        <v>1510</v>
      </c>
      <c r="C23" s="247" t="s">
        <v>1511</v>
      </c>
      <c r="D23" s="548">
        <v>5201</v>
      </c>
      <c r="E23" s="548">
        <v>5298</v>
      </c>
      <c r="F23" s="233">
        <f t="shared" ref="F23" si="10">E23-D23</f>
        <v>97</v>
      </c>
      <c r="G23" s="489" t="s">
        <v>1528</v>
      </c>
      <c r="H23" s="685"/>
    </row>
    <row r="24" spans="1:8" s="107" customFormat="1" ht="28.5" customHeight="1" x14ac:dyDescent="0.2">
      <c r="A24" s="51" t="s">
        <v>53</v>
      </c>
      <c r="B24" s="301" t="s">
        <v>1473</v>
      </c>
      <c r="C24" s="248" t="s">
        <v>484</v>
      </c>
      <c r="D24" s="193">
        <v>26050</v>
      </c>
      <c r="E24" s="193">
        <v>26150</v>
      </c>
      <c r="F24" s="533">
        <f t="shared" si="7"/>
        <v>100</v>
      </c>
      <c r="G24" s="222" t="s">
        <v>1433</v>
      </c>
    </row>
    <row r="25" spans="1:8" s="107" customFormat="1" ht="28.5" customHeight="1" x14ac:dyDescent="0.2">
      <c r="A25" s="51" t="s">
        <v>1044</v>
      </c>
      <c r="B25" s="301" t="s">
        <v>1685</v>
      </c>
      <c r="C25" s="248" t="s">
        <v>1045</v>
      </c>
      <c r="D25" s="548">
        <v>15727</v>
      </c>
      <c r="E25" s="548">
        <v>15868</v>
      </c>
      <c r="F25" s="533">
        <f t="shared" si="7"/>
        <v>141</v>
      </c>
      <c r="G25" s="445"/>
    </row>
    <row r="26" spans="1:8" s="107" customFormat="1" ht="28.5" customHeight="1" thickBot="1" x14ac:dyDescent="0.25">
      <c r="A26" s="51" t="s">
        <v>66</v>
      </c>
      <c r="B26" s="301" t="s">
        <v>1474</v>
      </c>
      <c r="C26" s="193" t="s">
        <v>485</v>
      </c>
      <c r="D26" s="548">
        <v>24624</v>
      </c>
      <c r="E26" s="548">
        <v>24624</v>
      </c>
      <c r="F26" s="533">
        <f t="shared" si="7"/>
        <v>0</v>
      </c>
      <c r="G26" s="222"/>
    </row>
    <row r="27" spans="1:8" s="107" customFormat="1" ht="18" customHeight="1" thickBot="1" x14ac:dyDescent="0.25">
      <c r="A27" s="51"/>
      <c r="B27" s="246" t="s">
        <v>1042</v>
      </c>
      <c r="C27" s="303">
        <f>SUM('Общ. счетчики'!G18:G18)</f>
        <v>460</v>
      </c>
      <c r="D27" s="193"/>
      <c r="E27" s="193"/>
      <c r="F27" s="486">
        <f>SUM(F20:F23)</f>
        <v>445</v>
      </c>
      <c r="G27" s="222"/>
    </row>
    <row r="28" spans="1:8" s="107" customFormat="1" ht="18" customHeight="1" x14ac:dyDescent="0.2">
      <c r="A28" s="51"/>
      <c r="B28" s="250" t="s">
        <v>1478</v>
      </c>
      <c r="C28" s="303">
        <f>'Общ. счетчики'!G14+'Общ. счетчики'!G15</f>
        <v>1295</v>
      </c>
      <c r="D28" s="193"/>
      <c r="E28" s="193"/>
      <c r="F28" s="485">
        <f>SUM(F24:F26)</f>
        <v>241</v>
      </c>
      <c r="G28" s="222"/>
    </row>
    <row r="29" spans="1:8" s="107" customFormat="1" ht="24" customHeight="1" x14ac:dyDescent="0.2">
      <c r="A29" s="304" t="s">
        <v>1505</v>
      </c>
      <c r="B29" s="304" t="s">
        <v>1492</v>
      </c>
      <c r="C29" s="247" t="s">
        <v>1493</v>
      </c>
      <c r="D29" s="548">
        <v>58402</v>
      </c>
      <c r="E29" s="548">
        <v>58814</v>
      </c>
      <c r="F29" s="236">
        <f t="shared" ref="F29" si="11">E29-D29</f>
        <v>412</v>
      </c>
      <c r="G29" s="489" t="s">
        <v>1528</v>
      </c>
      <c r="H29" s="684"/>
    </row>
    <row r="30" spans="1:8" s="107" customFormat="1" ht="24" customHeight="1" x14ac:dyDescent="0.2">
      <c r="A30" s="51" t="s">
        <v>1562</v>
      </c>
      <c r="B30" s="277" t="s">
        <v>1339</v>
      </c>
      <c r="C30" s="247" t="s">
        <v>1547</v>
      </c>
      <c r="D30" s="548">
        <v>5529</v>
      </c>
      <c r="E30" s="548">
        <v>5590</v>
      </c>
      <c r="F30" s="234">
        <f t="shared" ref="F30" si="12">E30-D30</f>
        <v>61</v>
      </c>
      <c r="G30" s="489" t="s">
        <v>1527</v>
      </c>
    </row>
    <row r="31" spans="1:8" s="107" customFormat="1" ht="24" customHeight="1" x14ac:dyDescent="0.2">
      <c r="A31" s="51" t="s">
        <v>58</v>
      </c>
      <c r="B31" s="246" t="s">
        <v>59</v>
      </c>
      <c r="C31" s="249" t="s">
        <v>1640</v>
      </c>
      <c r="D31" s="548">
        <v>24180</v>
      </c>
      <c r="E31" s="548">
        <v>24526</v>
      </c>
      <c r="F31" s="319">
        <f t="shared" ref="F31" si="13">E31-D31</f>
        <v>346</v>
      </c>
      <c r="G31" s="552"/>
      <c r="H31" s="553"/>
    </row>
    <row r="32" spans="1:8" s="107" customFormat="1" ht="22.5" customHeight="1" x14ac:dyDescent="0.2">
      <c r="A32" s="51" t="s">
        <v>1559</v>
      </c>
      <c r="B32" s="246" t="s">
        <v>1349</v>
      </c>
      <c r="C32" s="248" t="s">
        <v>1540</v>
      </c>
      <c r="D32" s="585">
        <v>29919</v>
      </c>
      <c r="E32" s="585">
        <v>30465</v>
      </c>
      <c r="F32" s="234">
        <f>E32-D32</f>
        <v>546</v>
      </c>
      <c r="G32" s="490" t="s">
        <v>1527</v>
      </c>
    </row>
    <row r="33" spans="1:8" s="107" customFormat="1" ht="22.5" customHeight="1" x14ac:dyDescent="0.2">
      <c r="A33" s="51" t="s">
        <v>1571</v>
      </c>
      <c r="B33" s="246" t="s">
        <v>1563</v>
      </c>
      <c r="C33" s="247" t="s">
        <v>1569</v>
      </c>
      <c r="D33" s="548">
        <v>21871</v>
      </c>
      <c r="E33" s="548">
        <v>22254</v>
      </c>
      <c r="F33" s="234">
        <f t="shared" ref="F33" si="14">E33-D33</f>
        <v>383</v>
      </c>
      <c r="G33" s="513" t="s">
        <v>1528</v>
      </c>
    </row>
    <row r="34" spans="1:8" s="107" customFormat="1" ht="24.75" customHeight="1" x14ac:dyDescent="0.2">
      <c r="A34" s="51" t="s">
        <v>1506</v>
      </c>
      <c r="B34" s="246" t="s">
        <v>1488</v>
      </c>
      <c r="C34" s="247" t="s">
        <v>1489</v>
      </c>
      <c r="D34" s="193">
        <v>73204</v>
      </c>
      <c r="E34" s="193">
        <v>74204</v>
      </c>
      <c r="F34" s="234">
        <f t="shared" ref="F34" si="15">E34-D34</f>
        <v>1000</v>
      </c>
      <c r="G34" s="185" t="s">
        <v>1527</v>
      </c>
    </row>
    <row r="35" spans="1:8" s="107" customFormat="1" ht="29.25" customHeight="1" x14ac:dyDescent="0.2">
      <c r="A35" s="251" t="s">
        <v>1394</v>
      </c>
      <c r="B35" s="252" t="s">
        <v>1475</v>
      </c>
      <c r="C35" s="457">
        <v>32222217</v>
      </c>
      <c r="D35" s="548">
        <v>1269</v>
      </c>
      <c r="E35" s="576">
        <v>1269</v>
      </c>
      <c r="F35" s="530">
        <f t="shared" ref="F35:F40" si="16">E35-D35</f>
        <v>0</v>
      </c>
      <c r="G35" s="551"/>
    </row>
    <row r="36" spans="1:8" s="107" customFormat="1" ht="27" customHeight="1" x14ac:dyDescent="0.2">
      <c r="A36" s="251" t="s">
        <v>1352</v>
      </c>
      <c r="B36" s="252" t="s">
        <v>1971</v>
      </c>
      <c r="C36" s="253" t="s">
        <v>1357</v>
      </c>
      <c r="D36" s="548">
        <v>8102</v>
      </c>
      <c r="E36" s="548">
        <v>8102</v>
      </c>
      <c r="F36" s="531">
        <f t="shared" si="16"/>
        <v>0</v>
      </c>
      <c r="G36" s="125">
        <v>8041</v>
      </c>
    </row>
    <row r="37" spans="1:8" s="107" customFormat="1" ht="27.75" customHeight="1" x14ac:dyDescent="0.2">
      <c r="A37" s="251" t="s">
        <v>1368</v>
      </c>
      <c r="B37" s="252" t="s">
        <v>1476</v>
      </c>
      <c r="C37" s="448">
        <v>17784290</v>
      </c>
      <c r="D37" s="193">
        <v>24438</v>
      </c>
      <c r="E37" s="193">
        <v>24742</v>
      </c>
      <c r="F37" s="531">
        <f t="shared" si="16"/>
        <v>304</v>
      </c>
    </row>
    <row r="38" spans="1:8" s="107" customFormat="1" ht="27" customHeight="1" x14ac:dyDescent="0.2">
      <c r="A38" s="251" t="s">
        <v>1369</v>
      </c>
      <c r="B38" s="252" t="s">
        <v>1970</v>
      </c>
      <c r="C38" s="448">
        <v>17786166</v>
      </c>
      <c r="D38" s="193">
        <v>1417</v>
      </c>
      <c r="E38" s="193">
        <v>1417</v>
      </c>
      <c r="F38" s="531">
        <f t="shared" si="16"/>
        <v>0</v>
      </c>
    </row>
    <row r="39" spans="1:8" ht="27.75" customHeight="1" x14ac:dyDescent="0.2">
      <c r="A39" s="51" t="s">
        <v>67</v>
      </c>
      <c r="B39" s="252" t="s">
        <v>1447</v>
      </c>
      <c r="C39" s="247" t="s">
        <v>486</v>
      </c>
      <c r="D39" s="548">
        <v>19619</v>
      </c>
      <c r="E39" s="548">
        <v>19684</v>
      </c>
      <c r="F39" s="530">
        <f t="shared" si="16"/>
        <v>65</v>
      </c>
      <c r="G39" s="108"/>
    </row>
    <row r="40" spans="1:8" ht="27.75" customHeight="1" x14ac:dyDescent="0.2">
      <c r="A40" s="51" t="s">
        <v>1355</v>
      </c>
      <c r="B40" s="252" t="s">
        <v>1477</v>
      </c>
      <c r="C40" s="247" t="s">
        <v>1356</v>
      </c>
      <c r="D40" s="548">
        <v>40286</v>
      </c>
      <c r="E40" s="548">
        <v>40349</v>
      </c>
      <c r="F40" s="559">
        <f t="shared" si="16"/>
        <v>63</v>
      </c>
      <c r="G40" s="222"/>
      <c r="H40" s="299"/>
    </row>
    <row r="41" spans="1:8" ht="27.75" customHeight="1" thickBot="1" x14ac:dyDescent="0.25">
      <c r="A41" s="51" t="s">
        <v>1616</v>
      </c>
      <c r="B41" s="301" t="s">
        <v>2006</v>
      </c>
      <c r="C41" s="247" t="s">
        <v>1617</v>
      </c>
      <c r="D41" s="193">
        <v>564</v>
      </c>
      <c r="E41" s="193">
        <v>575</v>
      </c>
      <c r="F41" s="532">
        <f t="shared" ref="F41" si="17">E41-D41</f>
        <v>11</v>
      </c>
      <c r="G41" s="222"/>
    </row>
    <row r="42" spans="1:8" ht="16.5" customHeight="1" x14ac:dyDescent="0.2">
      <c r="A42" s="471"/>
      <c r="B42" s="667" t="s">
        <v>1042</v>
      </c>
      <c r="C42" s="473">
        <f>SUM('Общ. счетчики'!G24:G24)</f>
        <v>2740</v>
      </c>
      <c r="D42" s="472"/>
      <c r="E42" s="472" t="s">
        <v>1041</v>
      </c>
      <c r="F42" s="663">
        <f>SUM(F29:F34)</f>
        <v>2748</v>
      </c>
      <c r="G42" s="479"/>
    </row>
    <row r="43" spans="1:8" ht="16.5" customHeight="1" x14ac:dyDescent="0.2">
      <c r="A43" s="474"/>
      <c r="B43" s="665" t="s">
        <v>1478</v>
      </c>
      <c r="C43" s="475">
        <f>'Общ. счетчики'!G20+'Общ. счетчики'!G21</f>
        <v>1535</v>
      </c>
      <c r="D43" s="474"/>
      <c r="E43" s="474"/>
      <c r="F43" s="476">
        <f>SUM(F35:F41)+SUM(F15:F17)+SUM(F24:F26)</f>
        <v>783</v>
      </c>
      <c r="G43" s="470"/>
    </row>
    <row r="44" spans="1:8" x14ac:dyDescent="0.2">
      <c r="A44" s="77"/>
      <c r="B44" s="306" t="s">
        <v>1047</v>
      </c>
      <c r="C44" s="480">
        <f>C18+C27+C42</f>
        <v>4940</v>
      </c>
      <c r="D44" s="77"/>
      <c r="E44" s="77"/>
      <c r="F44" s="481">
        <f>F18+F27+F42</f>
        <v>4760</v>
      </c>
    </row>
    <row r="45" spans="1:8" x14ac:dyDescent="0.2">
      <c r="A45" s="36"/>
      <c r="B45" s="246" t="s">
        <v>1354</v>
      </c>
      <c r="C45" s="254"/>
      <c r="D45" s="36"/>
      <c r="E45" s="36"/>
      <c r="F45" s="482">
        <f>F44+F43+F28+F19</f>
        <v>5799</v>
      </c>
    </row>
    <row r="46" spans="1:8" ht="33" customHeight="1" thickBot="1" x14ac:dyDescent="0.25">
      <c r="A46" s="305" t="s">
        <v>82</v>
      </c>
      <c r="B46" s="77"/>
      <c r="C46" s="77"/>
      <c r="D46" s="77"/>
      <c r="E46" s="77"/>
      <c r="F46" s="138"/>
    </row>
    <row r="47" spans="1:8" ht="12.75" customHeight="1" x14ac:dyDescent="0.2">
      <c r="A47" s="800" t="s">
        <v>480</v>
      </c>
      <c r="B47" s="800" t="s">
        <v>481</v>
      </c>
      <c r="C47" s="800" t="s">
        <v>1</v>
      </c>
      <c r="D47" s="800" t="s">
        <v>2</v>
      </c>
      <c r="E47" s="800"/>
      <c r="F47" s="784" t="s">
        <v>482</v>
      </c>
      <c r="G47" s="783" t="s">
        <v>1991</v>
      </c>
    </row>
    <row r="48" spans="1:8" x14ac:dyDescent="0.2">
      <c r="A48" s="800"/>
      <c r="B48" s="800"/>
      <c r="C48" s="800"/>
      <c r="D48" s="800"/>
      <c r="E48" s="800"/>
      <c r="F48" s="785"/>
      <c r="G48" s="783"/>
    </row>
    <row r="49" spans="1:10" ht="17.25" customHeight="1" thickBot="1" x14ac:dyDescent="0.25">
      <c r="A49" s="800"/>
      <c r="B49" s="800"/>
      <c r="C49" s="800"/>
      <c r="D49" s="255" t="s">
        <v>6</v>
      </c>
      <c r="E49" s="256" t="s">
        <v>7</v>
      </c>
      <c r="F49" s="786"/>
      <c r="G49" s="783"/>
    </row>
    <row r="50" spans="1:10" ht="36" customHeight="1" thickBot="1" x14ac:dyDescent="0.25">
      <c r="A50" s="249" t="s">
        <v>487</v>
      </c>
      <c r="B50" s="795" t="s">
        <v>488</v>
      </c>
      <c r="C50" s="795"/>
      <c r="D50" s="193"/>
      <c r="E50" s="193"/>
      <c r="F50" s="237">
        <f>'Общ. счетчики'!G31</f>
        <v>0</v>
      </c>
      <c r="G50" s="216"/>
      <c r="H50" s="257"/>
    </row>
    <row r="51" spans="1:10" ht="24" customHeight="1" x14ac:dyDescent="0.2">
      <c r="A51" s="257" t="s">
        <v>948</v>
      </c>
      <c r="B51" s="803" t="s">
        <v>84</v>
      </c>
      <c r="C51" s="247" t="s">
        <v>1564</v>
      </c>
      <c r="D51" s="548">
        <v>49061</v>
      </c>
      <c r="E51" s="548">
        <v>49631</v>
      </c>
      <c r="F51" s="238">
        <f>E51-D51</f>
        <v>570</v>
      </c>
      <c r="G51" s="708">
        <f>(F51*2/100)+F51</f>
        <v>581.4</v>
      </c>
      <c r="H51" s="787"/>
    </row>
    <row r="52" spans="1:10" ht="24" customHeight="1" x14ac:dyDescent="0.2">
      <c r="A52" s="51" t="s">
        <v>85</v>
      </c>
      <c r="B52" s="803"/>
      <c r="C52" s="249" t="s">
        <v>1565</v>
      </c>
      <c r="D52" s="193">
        <v>72685</v>
      </c>
      <c r="E52" s="193">
        <v>73473</v>
      </c>
      <c r="F52" s="291">
        <f>E52-D52</f>
        <v>788</v>
      </c>
      <c r="G52" s="708">
        <f>(F52*2/100)+F52</f>
        <v>803.76</v>
      </c>
      <c r="H52" s="788"/>
    </row>
    <row r="53" spans="1:10" ht="31.5" customHeight="1" x14ac:dyDescent="0.2">
      <c r="A53" s="257" t="s">
        <v>489</v>
      </c>
      <c r="B53" s="813" t="s">
        <v>991</v>
      </c>
      <c r="C53" s="805" t="s">
        <v>1959</v>
      </c>
      <c r="D53" s="537">
        <v>32278</v>
      </c>
      <c r="E53" s="807">
        <v>33228</v>
      </c>
      <c r="F53" s="793">
        <f>E53-D53</f>
        <v>950</v>
      </c>
      <c r="G53" s="790">
        <f>F53</f>
        <v>950</v>
      </c>
      <c r="H53" s="792"/>
      <c r="I53" s="125"/>
    </row>
    <row r="54" spans="1:10" ht="31.5" customHeight="1" x14ac:dyDescent="0.2">
      <c r="A54" s="51" t="s">
        <v>87</v>
      </c>
      <c r="B54" s="814"/>
      <c r="C54" s="806"/>
      <c r="D54" s="715"/>
      <c r="E54" s="808"/>
      <c r="F54" s="794"/>
      <c r="G54" s="791"/>
      <c r="H54" s="792"/>
      <c r="I54" s="125"/>
    </row>
    <row r="55" spans="1:10" ht="25.5" customHeight="1" x14ac:dyDescent="0.2">
      <c r="A55" s="258" t="s">
        <v>490</v>
      </c>
      <c r="B55" s="246" t="s">
        <v>89</v>
      </c>
      <c r="C55" s="249" t="s">
        <v>1522</v>
      </c>
      <c r="D55" s="548">
        <v>9405</v>
      </c>
      <c r="E55" s="576">
        <v>9405</v>
      </c>
      <c r="F55" s="238">
        <f t="shared" ref="F55" si="18">E55-D55</f>
        <v>0</v>
      </c>
      <c r="G55" s="217">
        <f>(F55*2/100)+F55</f>
        <v>0</v>
      </c>
      <c r="H55" s="507"/>
    </row>
    <row r="56" spans="1:10" ht="30.75" customHeight="1" x14ac:dyDescent="0.2">
      <c r="A56" s="478" t="s">
        <v>90</v>
      </c>
      <c r="B56" s="246" t="s">
        <v>1990</v>
      </c>
      <c r="C56" s="249" t="s">
        <v>1487</v>
      </c>
      <c r="D56" s="548">
        <v>22282</v>
      </c>
      <c r="E56" s="548">
        <v>22282</v>
      </c>
      <c r="F56" s="239">
        <f t="shared" ref="F56" si="19">E56-D56</f>
        <v>0</v>
      </c>
      <c r="G56" s="218">
        <f>(F56*0.719/100)+F56</f>
        <v>0</v>
      </c>
      <c r="H56" s="507">
        <v>22144</v>
      </c>
      <c r="I56" s="125"/>
    </row>
    <row r="57" spans="1:10" ht="27" customHeight="1" x14ac:dyDescent="0.2">
      <c r="A57" s="478" t="s">
        <v>92</v>
      </c>
      <c r="B57" s="246" t="s">
        <v>1491</v>
      </c>
      <c r="C57" s="248" t="s">
        <v>1483</v>
      </c>
      <c r="D57" s="548">
        <v>4689</v>
      </c>
      <c r="E57" s="548">
        <v>4766</v>
      </c>
      <c r="F57" s="239">
        <f t="shared" ref="F57" si="20">E57-D57</f>
        <v>77</v>
      </c>
      <c r="G57" s="218">
        <f>(F57*2/100)+F57</f>
        <v>78.540000000000006</v>
      </c>
      <c r="H57" s="491"/>
      <c r="I57" s="789"/>
    </row>
    <row r="58" spans="1:10" ht="26.25" customHeight="1" x14ac:dyDescent="0.2">
      <c r="A58" s="51" t="s">
        <v>94</v>
      </c>
      <c r="B58" s="52" t="s">
        <v>1993</v>
      </c>
      <c r="C58" s="248" t="s">
        <v>1497</v>
      </c>
      <c r="D58" s="548">
        <v>10397</v>
      </c>
      <c r="E58" s="548">
        <v>10894</v>
      </c>
      <c r="F58" s="347">
        <f t="shared" ref="F58" si="21">E58-D58</f>
        <v>497</v>
      </c>
      <c r="G58" s="218">
        <f>(F58*0.851/100)+F58</f>
        <v>501.22946999999999</v>
      </c>
      <c r="H58" s="710"/>
      <c r="I58" s="789"/>
    </row>
    <row r="59" spans="1:10" ht="27" customHeight="1" x14ac:dyDescent="0.2">
      <c r="A59" s="260" t="s">
        <v>491</v>
      </c>
      <c r="B59" s="304" t="s">
        <v>1507</v>
      </c>
      <c r="C59" s="249" t="s">
        <v>1498</v>
      </c>
      <c r="D59" s="548">
        <v>16486</v>
      </c>
      <c r="E59" s="548">
        <v>17543</v>
      </c>
      <c r="F59" s="236">
        <f t="shared" ref="F59" si="22">E59-D59</f>
        <v>1057</v>
      </c>
      <c r="G59" s="218">
        <f>(F59*2/100)+F59</f>
        <v>1078.1400000000001</v>
      </c>
      <c r="H59" s="507"/>
      <c r="I59" s="8"/>
    </row>
    <row r="60" spans="1:10" ht="24" customHeight="1" x14ac:dyDescent="0.2">
      <c r="A60" s="51" t="s">
        <v>97</v>
      </c>
      <c r="B60" s="246" t="s">
        <v>1514</v>
      </c>
      <c r="C60" s="331" t="s">
        <v>1515</v>
      </c>
      <c r="D60" s="548">
        <v>18554</v>
      </c>
      <c r="E60" s="548">
        <v>19035</v>
      </c>
      <c r="F60" s="348">
        <f t="shared" ref="F60" si="23">E60-D60</f>
        <v>481</v>
      </c>
      <c r="G60" s="218">
        <f>(F60*2/100)+F60</f>
        <v>490.62</v>
      </c>
      <c r="H60" s="507"/>
      <c r="I60" s="8"/>
    </row>
    <row r="61" spans="1:10" ht="24" customHeight="1" x14ac:dyDescent="0.2">
      <c r="A61" s="51" t="s">
        <v>99</v>
      </c>
      <c r="B61" s="304" t="s">
        <v>1508</v>
      </c>
      <c r="C61" s="331" t="s">
        <v>1499</v>
      </c>
      <c r="D61" s="548">
        <v>23330</v>
      </c>
      <c r="E61" s="548">
        <v>23838</v>
      </c>
      <c r="F61" s="348">
        <f t="shared" ref="F61:F62" si="24">E61-D61</f>
        <v>508</v>
      </c>
      <c r="G61" s="330">
        <f>(F61*2/100)+F61</f>
        <v>518.16</v>
      </c>
      <c r="H61" s="507"/>
      <c r="I61" s="491"/>
      <c r="J61" s="491"/>
    </row>
    <row r="62" spans="1:10" ht="24" customHeight="1" x14ac:dyDescent="0.2">
      <c r="A62" s="52" t="s">
        <v>101</v>
      </c>
      <c r="B62" s="304" t="s">
        <v>1509</v>
      </c>
      <c r="C62" s="331" t="s">
        <v>1500</v>
      </c>
      <c r="D62" s="548">
        <v>26249</v>
      </c>
      <c r="E62" s="548">
        <v>26472</v>
      </c>
      <c r="F62" s="348">
        <f t="shared" si="24"/>
        <v>223</v>
      </c>
      <c r="G62" s="330">
        <f>(F62*2/100)+F62</f>
        <v>227.46</v>
      </c>
      <c r="H62" s="507"/>
      <c r="I62" s="491"/>
      <c r="J62" s="491"/>
    </row>
    <row r="63" spans="1:10" ht="24" customHeight="1" x14ac:dyDescent="0.2">
      <c r="A63" s="264" t="s">
        <v>1439</v>
      </c>
      <c r="B63" s="246" t="s">
        <v>1435</v>
      </c>
      <c r="C63" s="554" t="s">
        <v>1378</v>
      </c>
      <c r="D63" s="193">
        <v>48700</v>
      </c>
      <c r="E63" s="193">
        <v>49951</v>
      </c>
      <c r="F63" s="290">
        <f>E63-D63</f>
        <v>1251</v>
      </c>
      <c r="G63" s="330"/>
      <c r="H63" s="491"/>
    </row>
    <row r="64" spans="1:10" ht="24" customHeight="1" x14ac:dyDescent="0.2">
      <c r="A64" s="264" t="s">
        <v>1577</v>
      </c>
      <c r="B64" s="264" t="s">
        <v>1577</v>
      </c>
      <c r="C64" s="555" t="s">
        <v>1582</v>
      </c>
      <c r="D64" s="574">
        <v>40</v>
      </c>
      <c r="E64" s="574">
        <v>40</v>
      </c>
      <c r="F64" s="290">
        <f t="shared" ref="F64" si="25">E64-D64</f>
        <v>0</v>
      </c>
      <c r="G64" s="330">
        <f>F64</f>
        <v>0</v>
      </c>
      <c r="H64" s="8"/>
    </row>
    <row r="65" spans="1:9" ht="24" customHeight="1" x14ac:dyDescent="0.2">
      <c r="A65" s="264" t="s">
        <v>1578</v>
      </c>
      <c r="B65" s="264" t="s">
        <v>1988</v>
      </c>
      <c r="C65" s="555" t="s">
        <v>1989</v>
      </c>
      <c r="D65" s="704">
        <v>3545</v>
      </c>
      <c r="E65" s="704">
        <v>4431</v>
      </c>
      <c r="F65" s="290">
        <f>E65-D65</f>
        <v>886</v>
      </c>
      <c r="G65" s="330">
        <f>F65</f>
        <v>886</v>
      </c>
      <c r="H65" s="507"/>
      <c r="I65" s="125"/>
    </row>
    <row r="66" spans="1:9" ht="24" customHeight="1" x14ac:dyDescent="0.2">
      <c r="A66" s="264" t="s">
        <v>1580</v>
      </c>
      <c r="B66" s="246" t="s">
        <v>1472</v>
      </c>
      <c r="C66" s="556" t="s">
        <v>1566</v>
      </c>
      <c r="D66" s="565">
        <v>30433</v>
      </c>
      <c r="E66" s="565">
        <v>30735</v>
      </c>
      <c r="F66" s="290">
        <f>E66-D66</f>
        <v>302</v>
      </c>
      <c r="G66" s="330">
        <f>(F66*2/100)+F66</f>
        <v>308.04000000000002</v>
      </c>
      <c r="H66" s="507"/>
    </row>
    <row r="67" spans="1:9" ht="24" customHeight="1" x14ac:dyDescent="0.2">
      <c r="A67" s="264" t="s">
        <v>1579</v>
      </c>
      <c r="B67" s="246" t="s">
        <v>1994</v>
      </c>
      <c r="C67" s="556" t="s">
        <v>1567</v>
      </c>
      <c r="D67" s="574">
        <v>80812</v>
      </c>
      <c r="E67" s="574">
        <v>82175</v>
      </c>
      <c r="F67" s="290">
        <f t="shared" ref="F67" si="26">E67-D67</f>
        <v>1363</v>
      </c>
      <c r="G67" s="330">
        <f>(F67*5/100)+F67</f>
        <v>1431.15</v>
      </c>
      <c r="H67" s="710"/>
    </row>
    <row r="68" spans="1:9" ht="24" customHeight="1" x14ac:dyDescent="0.2">
      <c r="A68" s="264" t="s">
        <v>1581</v>
      </c>
      <c r="B68" s="246" t="s">
        <v>1963</v>
      </c>
      <c r="C68" s="557" t="s">
        <v>1568</v>
      </c>
      <c r="D68" s="574">
        <v>12474</v>
      </c>
      <c r="E68" s="574">
        <v>12584</v>
      </c>
      <c r="F68" s="290">
        <f t="shared" ref="F68" si="27">E68-D68</f>
        <v>110</v>
      </c>
      <c r="G68" s="330">
        <f>(F68*2.746/100)+F68</f>
        <v>113.0206</v>
      </c>
      <c r="H68" s="507"/>
    </row>
    <row r="69" spans="1:9" ht="24" customHeight="1" x14ac:dyDescent="0.2">
      <c r="A69" s="141" t="s">
        <v>1400</v>
      </c>
      <c r="B69" s="558" t="s">
        <v>1401</v>
      </c>
      <c r="C69" s="357"/>
      <c r="D69" s="576">
        <v>4235</v>
      </c>
      <c r="E69" s="576">
        <v>4300</v>
      </c>
      <c r="F69" s="290">
        <f t="shared" ref="F69" si="28">E69-D69</f>
        <v>65</v>
      </c>
      <c r="G69" s="330">
        <f>F69</f>
        <v>65</v>
      </c>
      <c r="H69" s="491"/>
      <c r="I69" s="125"/>
    </row>
    <row r="70" spans="1:9" ht="24" customHeight="1" x14ac:dyDescent="0.2">
      <c r="A70" s="51" t="s">
        <v>493</v>
      </c>
      <c r="B70" s="246" t="s">
        <v>103</v>
      </c>
      <c r="C70" s="332" t="s">
        <v>1035</v>
      </c>
      <c r="D70" s="811" t="s">
        <v>1346</v>
      </c>
      <c r="E70" s="812"/>
      <c r="F70" s="290"/>
      <c r="G70" s="219"/>
      <c r="H70" s="507"/>
    </row>
    <row r="71" spans="1:9" ht="27" customHeight="1" x14ac:dyDescent="0.2">
      <c r="A71" s="261" t="s">
        <v>958</v>
      </c>
      <c r="B71" s="246" t="s">
        <v>494</v>
      </c>
      <c r="C71" s="816" t="s">
        <v>1036</v>
      </c>
      <c r="D71" s="816"/>
      <c r="E71" s="816"/>
      <c r="F71" s="290">
        <v>891</v>
      </c>
      <c r="G71" s="220"/>
    </row>
    <row r="72" spans="1:9" ht="18" customHeight="1" x14ac:dyDescent="0.2">
      <c r="A72" s="262" t="s">
        <v>16</v>
      </c>
      <c r="B72" s="36"/>
      <c r="C72" s="36"/>
      <c r="D72" s="36"/>
      <c r="E72" s="36"/>
      <c r="F72" s="462">
        <f>SUM(F51:F70)-F63</f>
        <v>7877</v>
      </c>
      <c r="G72" s="493">
        <f>SUM(G51:G70)</f>
        <v>8032.5200700000005</v>
      </c>
      <c r="I72" s="659"/>
    </row>
    <row r="73" spans="1:9" ht="21" customHeight="1" x14ac:dyDescent="0.2">
      <c r="A73" s="249"/>
      <c r="B73" s="36"/>
      <c r="C73" s="263"/>
      <c r="D73" s="36"/>
      <c r="E73" s="36"/>
      <c r="F73" s="240"/>
      <c r="G73" s="221"/>
    </row>
    <row r="74" spans="1:9" ht="58.5" customHeight="1" x14ac:dyDescent="0.2">
      <c r="A74" s="339" t="s">
        <v>71</v>
      </c>
      <c r="B74" s="340"/>
      <c r="C74" s="106"/>
      <c r="D74" s="106"/>
      <c r="E74" s="106"/>
      <c r="F74" s="106"/>
      <c r="G74" s="106"/>
      <c r="H74" s="106"/>
    </row>
    <row r="75" spans="1:9" ht="12.75" customHeight="1" x14ac:dyDescent="0.2">
      <c r="A75" s="800" t="s">
        <v>480</v>
      </c>
      <c r="B75" s="800" t="s">
        <v>481</v>
      </c>
      <c r="C75" s="800" t="s">
        <v>1</v>
      </c>
      <c r="D75" s="800" t="s">
        <v>2</v>
      </c>
      <c r="E75" s="800"/>
      <c r="F75" s="800" t="s">
        <v>482</v>
      </c>
      <c r="G75" s="817" t="s">
        <v>1025</v>
      </c>
      <c r="H75" s="815"/>
    </row>
    <row r="76" spans="1:9" x14ac:dyDescent="0.2">
      <c r="A76" s="800"/>
      <c r="B76" s="800"/>
      <c r="C76" s="800"/>
      <c r="D76" s="800"/>
      <c r="E76" s="800"/>
      <c r="F76" s="800"/>
      <c r="G76" s="817"/>
      <c r="H76" s="815"/>
    </row>
    <row r="77" spans="1:9" ht="23.25" customHeight="1" x14ac:dyDescent="0.2">
      <c r="A77" s="800"/>
      <c r="B77" s="800"/>
      <c r="C77" s="800"/>
      <c r="D77" s="255" t="s">
        <v>6</v>
      </c>
      <c r="E77" s="256" t="s">
        <v>7</v>
      </c>
      <c r="F77" s="800"/>
      <c r="G77" s="817"/>
      <c r="H77" s="815"/>
    </row>
    <row r="78" spans="1:9" ht="28.5" customHeight="1" x14ac:dyDescent="0.2">
      <c r="A78" s="51" t="s">
        <v>951</v>
      </c>
      <c r="B78" s="264" t="s">
        <v>962</v>
      </c>
      <c r="C78" s="247" t="s">
        <v>1382</v>
      </c>
      <c r="D78" s="548">
        <v>51334</v>
      </c>
      <c r="E78" s="548">
        <v>51702</v>
      </c>
      <c r="F78" s="193">
        <f>E78-D78</f>
        <v>368</v>
      </c>
      <c r="G78" s="334">
        <f>F78*E82</f>
        <v>385.24158125915079</v>
      </c>
      <c r="H78" s="490" t="s">
        <v>1527</v>
      </c>
    </row>
    <row r="79" spans="1:9" ht="24" customHeight="1" x14ac:dyDescent="0.2">
      <c r="A79" s="51" t="s">
        <v>950</v>
      </c>
      <c r="B79" s="264" t="s">
        <v>1037</v>
      </c>
      <c r="C79" s="247" t="s">
        <v>1501</v>
      </c>
      <c r="D79" s="548">
        <v>14015</v>
      </c>
      <c r="E79" s="548">
        <v>14156</v>
      </c>
      <c r="F79" s="193">
        <f>E79-D79</f>
        <v>141</v>
      </c>
      <c r="G79" s="335">
        <f>F79*E82</f>
        <v>147.60614934114201</v>
      </c>
      <c r="H79" s="506" t="s">
        <v>1528</v>
      </c>
    </row>
    <row r="80" spans="1:9" ht="28.5" customHeight="1" x14ac:dyDescent="0.2">
      <c r="A80" s="304" t="s">
        <v>952</v>
      </c>
      <c r="B80" s="264" t="s">
        <v>1647</v>
      </c>
      <c r="C80" s="247" t="s">
        <v>1496</v>
      </c>
      <c r="D80" s="548">
        <v>9319</v>
      </c>
      <c r="E80" s="548">
        <v>9493</v>
      </c>
      <c r="F80" s="193">
        <f>E80-D80</f>
        <v>174</v>
      </c>
      <c r="G80" s="335">
        <f>F80*E82</f>
        <v>182.15226939970717</v>
      </c>
      <c r="H80" s="506" t="s">
        <v>1528</v>
      </c>
    </row>
    <row r="81" spans="1:9" ht="15.75" customHeight="1" x14ac:dyDescent="0.2">
      <c r="A81" s="264" t="s">
        <v>967</v>
      </c>
      <c r="B81" s="264" t="s">
        <v>1351</v>
      </c>
      <c r="C81" s="247">
        <v>17028035</v>
      </c>
      <c r="D81" s="193">
        <v>1756</v>
      </c>
      <c r="E81" s="193">
        <v>1788</v>
      </c>
      <c r="F81" s="193">
        <f>E81-D81</f>
        <v>32</v>
      </c>
      <c r="G81" s="336"/>
      <c r="H81" s="13"/>
    </row>
    <row r="82" spans="1:9" ht="43.5" customHeight="1" x14ac:dyDescent="0.2">
      <c r="A82" s="795" t="s">
        <v>970</v>
      </c>
      <c r="B82" s="795"/>
      <c r="C82" s="795"/>
      <c r="D82" s="795"/>
      <c r="E82" s="265">
        <f>SUM(F78:F81)/SUM(F78:F80)</f>
        <v>1.0468521229868228</v>
      </c>
      <c r="F82" s="36"/>
      <c r="G82" s="338"/>
      <c r="H82" s="13"/>
    </row>
    <row r="83" spans="1:9" ht="24" customHeight="1" x14ac:dyDescent="0.2">
      <c r="A83" s="809" t="s">
        <v>953</v>
      </c>
      <c r="B83" s="709" t="s">
        <v>1992</v>
      </c>
      <c r="C83" s="247" t="s">
        <v>1551</v>
      </c>
      <c r="D83" s="193">
        <v>40225</v>
      </c>
      <c r="E83" s="193">
        <v>40750</v>
      </c>
      <c r="F83" s="193">
        <f>E83-D83</f>
        <v>525</v>
      </c>
      <c r="G83" s="337"/>
      <c r="H83" s="114"/>
    </row>
    <row r="84" spans="1:9" ht="24" customHeight="1" x14ac:dyDescent="0.2">
      <c r="A84" s="810"/>
      <c r="B84" s="477" t="s">
        <v>1486</v>
      </c>
      <c r="C84" s="247" t="s">
        <v>1502</v>
      </c>
      <c r="D84" s="193">
        <v>153637</v>
      </c>
      <c r="E84" s="193">
        <v>155447</v>
      </c>
      <c r="F84" s="193">
        <f t="shared" ref="F84:F87" si="29">E84-D84</f>
        <v>1810</v>
      </c>
      <c r="G84" s="337"/>
      <c r="H84" s="560"/>
    </row>
    <row r="85" spans="1:9" ht="42.75" customHeight="1" x14ac:dyDescent="0.2">
      <c r="A85" s="51" t="s">
        <v>954</v>
      </c>
      <c r="B85" s="51" t="s">
        <v>1560</v>
      </c>
      <c r="C85" s="247" t="s">
        <v>1561</v>
      </c>
      <c r="D85" s="548">
        <v>43750</v>
      </c>
      <c r="E85" s="548">
        <v>44283</v>
      </c>
      <c r="F85" s="193">
        <f t="shared" ref="F85" si="30">E85-D85</f>
        <v>533</v>
      </c>
      <c r="G85" s="337"/>
      <c r="H85" s="507" t="s">
        <v>1528</v>
      </c>
      <c r="I85" s="491"/>
    </row>
    <row r="86" spans="1:9" ht="33" customHeight="1" x14ac:dyDescent="0.2">
      <c r="A86" s="304" t="s">
        <v>955</v>
      </c>
      <c r="B86" s="304" t="s">
        <v>1490</v>
      </c>
      <c r="C86" s="247" t="s">
        <v>1494</v>
      </c>
      <c r="D86" s="548">
        <v>30880</v>
      </c>
      <c r="E86" s="548">
        <v>31678</v>
      </c>
      <c r="F86" s="333">
        <f t="shared" si="29"/>
        <v>798</v>
      </c>
      <c r="G86" s="337"/>
      <c r="H86" s="507" t="s">
        <v>1528</v>
      </c>
      <c r="I86" s="125"/>
    </row>
    <row r="87" spans="1:9" ht="31.5" customHeight="1" x14ac:dyDescent="0.2">
      <c r="A87" s="51" t="s">
        <v>1027</v>
      </c>
      <c r="B87" s="51" t="s">
        <v>1512</v>
      </c>
      <c r="C87" s="247" t="s">
        <v>1513</v>
      </c>
      <c r="D87" s="548">
        <v>13960</v>
      </c>
      <c r="E87" s="548">
        <v>14480</v>
      </c>
      <c r="F87" s="333">
        <f t="shared" si="29"/>
        <v>520</v>
      </c>
      <c r="G87" s="577"/>
      <c r="H87" s="507" t="s">
        <v>1528</v>
      </c>
      <c r="I87" s="125"/>
    </row>
    <row r="88" spans="1:9" ht="24" customHeight="1" x14ac:dyDescent="0.2">
      <c r="A88" s="51" t="s">
        <v>1618</v>
      </c>
      <c r="B88" s="301" t="s">
        <v>2007</v>
      </c>
      <c r="C88" s="247" t="s">
        <v>1619</v>
      </c>
      <c r="D88" s="193">
        <v>793</v>
      </c>
      <c r="E88" s="193">
        <v>809</v>
      </c>
      <c r="F88" s="528">
        <f t="shared" ref="F88" si="31">E88-D88</f>
        <v>16</v>
      </c>
      <c r="G88" s="337"/>
      <c r="H88" s="507"/>
    </row>
    <row r="89" spans="1:9" ht="27.75" customHeight="1" x14ac:dyDescent="0.2">
      <c r="A89" s="51"/>
      <c r="B89" s="666" t="s">
        <v>1042</v>
      </c>
      <c r="C89" s="460">
        <f>SUM('Общ. счетчики'!G50:G50)</f>
        <v>4720</v>
      </c>
      <c r="D89" s="193"/>
      <c r="E89" s="193"/>
      <c r="F89" s="461">
        <f>SUM(F78:F87)</f>
        <v>4901</v>
      </c>
      <c r="G89" s="529">
        <f>C89-F89</f>
        <v>-181</v>
      </c>
      <c r="H89" s="8"/>
    </row>
    <row r="90" spans="1:9" ht="21.75" customHeight="1" x14ac:dyDescent="0.2">
      <c r="A90" s="474"/>
      <c r="B90" s="665" t="s">
        <v>1478</v>
      </c>
      <c r="C90" s="302">
        <f>'Общ. счетчики'!G46</f>
        <v>1785</v>
      </c>
      <c r="D90" s="474"/>
      <c r="E90" s="474"/>
      <c r="F90" s="476">
        <f>F88</f>
        <v>16</v>
      </c>
      <c r="G90" s="549"/>
    </row>
    <row r="91" spans="1:9" ht="18" customHeight="1" x14ac:dyDescent="0.2">
      <c r="A91" s="266" t="s">
        <v>1043</v>
      </c>
      <c r="B91" s="259"/>
      <c r="C91" s="193"/>
      <c r="D91" s="193"/>
      <c r="E91" s="193"/>
      <c r="F91" s="193"/>
      <c r="G91" s="32"/>
    </row>
    <row r="92" spans="1:9" ht="38.25" customHeight="1" x14ac:dyDescent="0.2">
      <c r="A92" s="51" t="s">
        <v>1637</v>
      </c>
      <c r="B92" s="544" t="s">
        <v>1638</v>
      </c>
      <c r="C92" s="247">
        <v>11323464</v>
      </c>
      <c r="D92" s="193">
        <v>26753</v>
      </c>
      <c r="E92" s="193">
        <v>26753</v>
      </c>
      <c r="F92" s="548">
        <f>E92-D92</f>
        <v>0</v>
      </c>
      <c r="G92" s="32"/>
    </row>
    <row r="94" spans="1:9" ht="21" customHeight="1" x14ac:dyDescent="0.2">
      <c r="A94" s="51" t="s">
        <v>1951</v>
      </c>
      <c r="B94" s="714" t="s">
        <v>1952</v>
      </c>
      <c r="C94" s="247" t="s">
        <v>1383</v>
      </c>
      <c r="D94" s="548">
        <v>72158</v>
      </c>
      <c r="E94" s="548">
        <v>72610</v>
      </c>
      <c r="F94" s="537">
        <f>E94-D94</f>
        <v>452</v>
      </c>
    </row>
    <row r="95" spans="1:9" ht="21" customHeight="1" x14ac:dyDescent="0.2">
      <c r="A95" s="51" t="s">
        <v>1951</v>
      </c>
      <c r="B95" s="713" t="s">
        <v>1953</v>
      </c>
      <c r="C95" s="247" t="s">
        <v>1956</v>
      </c>
      <c r="D95" s="548">
        <v>11889</v>
      </c>
      <c r="E95" s="548">
        <v>12376</v>
      </c>
      <c r="F95" s="537">
        <f>E95-D95</f>
        <v>487</v>
      </c>
    </row>
    <row r="96" spans="1:9" x14ac:dyDescent="0.2">
      <c r="E96" t="s">
        <v>1384</v>
      </c>
      <c r="F96" s="460">
        <f>SUM(F94:F95)</f>
        <v>939</v>
      </c>
    </row>
    <row r="97" spans="1:6" x14ac:dyDescent="0.2">
      <c r="F97" s="109"/>
    </row>
    <row r="98" spans="1:6" x14ac:dyDescent="0.2">
      <c r="D98" s="127" t="s">
        <v>1390</v>
      </c>
      <c r="E98" s="127"/>
      <c r="F98" s="127" t="s">
        <v>1391</v>
      </c>
    </row>
    <row r="99" spans="1:6" x14ac:dyDescent="0.2">
      <c r="A99" t="s">
        <v>1385</v>
      </c>
      <c r="C99" t="s">
        <v>1386</v>
      </c>
      <c r="D99" s="341">
        <v>17349.900000000001</v>
      </c>
      <c r="F99" s="342">
        <f>F96/D103*D99</f>
        <v>367.46075041445346</v>
      </c>
    </row>
    <row r="100" spans="1:6" x14ac:dyDescent="0.2">
      <c r="C100" t="s">
        <v>1387</v>
      </c>
      <c r="D100">
        <v>16472.900000000001</v>
      </c>
      <c r="F100" s="342">
        <f>F96/D103*D100</f>
        <v>348.8864025442366</v>
      </c>
    </row>
    <row r="101" spans="1:6" x14ac:dyDescent="0.2">
      <c r="C101" t="s">
        <v>1388</v>
      </c>
      <c r="D101">
        <v>6275</v>
      </c>
      <c r="F101" s="342">
        <f>F96/D103*D101</f>
        <v>132.90083567344453</v>
      </c>
    </row>
    <row r="102" spans="1:6" x14ac:dyDescent="0.2">
      <c r="C102" t="s">
        <v>1389</v>
      </c>
      <c r="D102">
        <v>4237.7</v>
      </c>
      <c r="F102" s="342">
        <f>F96/D103*D102</f>
        <v>89.752011367865478</v>
      </c>
    </row>
    <row r="103" spans="1:6" x14ac:dyDescent="0.2">
      <c r="D103" s="344">
        <f>SUM(D99:D102)</f>
        <v>44335.5</v>
      </c>
      <c r="E103" s="13"/>
      <c r="F103" s="343">
        <f>SUM(F99:F102)</f>
        <v>939.00000000000011</v>
      </c>
    </row>
  </sheetData>
  <customSheetViews>
    <customSheetView guid="{59BB3A05-2517-4212-B4B0-766CE27362F6}" showPageBreaks="1" fitToPage="1" printArea="1" state="hidden" view="pageBreakPreview" topLeftCell="A93">
      <selection activeCell="D118" sqref="D118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view="pageBreakPreview" topLeftCell="A91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9" customWidth="1"/>
    <col min="2" max="2" width="32.85546875" style="379" customWidth="1"/>
    <col min="3" max="3" width="16.85546875" style="379" customWidth="1"/>
    <col min="4" max="4" width="14.5703125" style="394" customWidth="1"/>
    <col min="5" max="5" width="16.42578125" style="379" customWidth="1"/>
    <col min="6" max="6" width="9.7109375" style="379" customWidth="1"/>
    <col min="7" max="7" width="16" style="380" customWidth="1"/>
    <col min="8" max="16384" width="9.140625" style="379"/>
  </cols>
  <sheetData>
    <row r="1" spans="1:7" ht="21" x14ac:dyDescent="0.2">
      <c r="A1" s="821"/>
      <c r="B1" s="821"/>
      <c r="C1" s="821"/>
      <c r="D1" s="821"/>
      <c r="E1" s="821"/>
    </row>
    <row r="2" spans="1:7" ht="42" customHeight="1" x14ac:dyDescent="0.2">
      <c r="A2" s="822" t="s">
        <v>1431</v>
      </c>
      <c r="B2" s="822"/>
      <c r="C2" s="822"/>
      <c r="D2" s="822"/>
      <c r="E2" s="822"/>
    </row>
    <row r="3" spans="1:7" ht="20.25" customHeight="1" x14ac:dyDescent="0.2">
      <c r="A3" s="823" t="s">
        <v>1427</v>
      </c>
      <c r="B3" s="823"/>
      <c r="C3" s="823"/>
      <c r="D3" s="823"/>
      <c r="E3" s="823"/>
      <c r="F3" s="381"/>
    </row>
    <row r="4" spans="1:7" ht="31.5" customHeight="1" x14ac:dyDescent="0.35">
      <c r="A4" s="820" t="s">
        <v>1429</v>
      </c>
      <c r="B4" s="820"/>
      <c r="C4" s="382"/>
      <c r="D4" s="383"/>
      <c r="E4" s="450">
        <v>24861.41</v>
      </c>
    </row>
    <row r="5" spans="1:7" ht="15" x14ac:dyDescent="0.25">
      <c r="A5" s="377">
        <v>44335.5</v>
      </c>
      <c r="B5" s="384" t="s">
        <v>1335</v>
      </c>
      <c r="C5" s="385"/>
      <c r="D5" s="385"/>
      <c r="E5" s="386"/>
    </row>
    <row r="6" spans="1:7" ht="15" x14ac:dyDescent="0.25">
      <c r="A6" s="384" t="s">
        <v>1428</v>
      </c>
      <c r="B6" s="294">
        <f>E4*5.05/A5</f>
        <v>2.8318192080838154</v>
      </c>
      <c r="C6" s="385" t="s">
        <v>1028</v>
      </c>
      <c r="D6" s="385"/>
      <c r="E6" s="386"/>
    </row>
    <row r="7" spans="1:7" ht="15" x14ac:dyDescent="0.25">
      <c r="A7" s="387" t="s">
        <v>1018</v>
      </c>
      <c r="B7" s="387"/>
      <c r="C7" s="387"/>
      <c r="D7" s="387"/>
      <c r="E7" s="386"/>
    </row>
    <row r="8" spans="1:7" ht="15" x14ac:dyDescent="0.25">
      <c r="A8" s="384" t="s">
        <v>1432</v>
      </c>
      <c r="B8" s="384"/>
      <c r="C8" s="384"/>
      <c r="D8" s="384"/>
      <c r="E8" s="386"/>
    </row>
    <row r="9" spans="1:7" ht="15" x14ac:dyDescent="0.25">
      <c r="A9" s="819" t="s">
        <v>1023</v>
      </c>
      <c r="B9" s="819"/>
      <c r="C9" s="819"/>
      <c r="D9" s="819"/>
      <c r="E9" s="388"/>
    </row>
    <row r="10" spans="1:7" ht="15" x14ac:dyDescent="0.25">
      <c r="A10" s="384" t="s">
        <v>1019</v>
      </c>
      <c r="B10" s="384"/>
      <c r="C10" s="384"/>
      <c r="D10" s="384"/>
      <c r="E10" s="388"/>
    </row>
    <row r="11" spans="1:7" ht="15" x14ac:dyDescent="0.25">
      <c r="A11" s="819" t="s">
        <v>1024</v>
      </c>
      <c r="B11" s="819"/>
      <c r="C11" s="819"/>
      <c r="D11" s="819"/>
      <c r="E11" s="389"/>
    </row>
    <row r="12" spans="1:7" ht="15" x14ac:dyDescent="0.25">
      <c r="A12" s="390"/>
      <c r="B12" s="390"/>
      <c r="C12" s="390"/>
      <c r="D12" s="390"/>
      <c r="E12" s="391"/>
      <c r="F12" s="392"/>
    </row>
    <row r="13" spans="1:7" ht="15" x14ac:dyDescent="0.25">
      <c r="B13" s="393"/>
      <c r="C13" s="296" t="s">
        <v>2002</v>
      </c>
    </row>
    <row r="14" spans="1:7" s="399" customFormat="1" ht="25.5" x14ac:dyDescent="0.2">
      <c r="A14" s="395" t="s">
        <v>23</v>
      </c>
      <c r="B14" s="396" t="s">
        <v>24</v>
      </c>
      <c r="C14" s="396"/>
      <c r="D14" s="395" t="s">
        <v>26</v>
      </c>
      <c r="E14" s="397" t="s">
        <v>25</v>
      </c>
      <c r="F14" s="395" t="s">
        <v>1020</v>
      </c>
      <c r="G14" s="398" t="s">
        <v>1021</v>
      </c>
    </row>
    <row r="15" spans="1:7" ht="15" x14ac:dyDescent="0.25">
      <c r="A15" s="400"/>
      <c r="B15" s="401" t="s">
        <v>27</v>
      </c>
      <c r="C15" s="401"/>
      <c r="D15" s="402"/>
      <c r="E15" s="403"/>
      <c r="F15" s="402"/>
      <c r="G15" s="402"/>
    </row>
    <row r="16" spans="1:7" ht="15" x14ac:dyDescent="0.25">
      <c r="A16" s="400"/>
      <c r="B16" s="404" t="s">
        <v>71</v>
      </c>
      <c r="C16" s="400"/>
      <c r="D16" s="405"/>
      <c r="E16" s="403"/>
      <c r="F16" s="402"/>
      <c r="G16" s="402"/>
    </row>
    <row r="17" spans="1:7" ht="15" x14ac:dyDescent="0.25">
      <c r="A17" s="400">
        <v>1</v>
      </c>
      <c r="B17" s="406" t="s">
        <v>72</v>
      </c>
      <c r="C17" s="407" t="s">
        <v>73</v>
      </c>
      <c r="D17" s="402">
        <v>147.4</v>
      </c>
      <c r="E17" s="403">
        <f>$E$4*'МОП корп. 1'!D17/$A$5</f>
        <v>82.655475499317703</v>
      </c>
      <c r="F17" s="402">
        <v>5.05</v>
      </c>
      <c r="G17" s="402">
        <f>E17*F17</f>
        <v>417.41015127155441</v>
      </c>
    </row>
    <row r="18" spans="1:7" ht="15" x14ac:dyDescent="0.25">
      <c r="A18" s="400">
        <f>A17+1</f>
        <v>2</v>
      </c>
      <c r="B18" s="406" t="s">
        <v>74</v>
      </c>
      <c r="C18" s="407" t="s">
        <v>75</v>
      </c>
      <c r="D18" s="402">
        <v>92.7</v>
      </c>
      <c r="E18" s="403">
        <f>$E$4*D18/$A$5</f>
        <v>51.982107047399936</v>
      </c>
      <c r="F18" s="402">
        <v>5.05</v>
      </c>
      <c r="G18" s="402">
        <f t="shared" ref="G18:G24" si="0">E18*F18</f>
        <v>262.50964058936967</v>
      </c>
    </row>
    <row r="19" spans="1:7" ht="15" x14ac:dyDescent="0.25">
      <c r="A19" s="400">
        <f>A18+1</f>
        <v>3</v>
      </c>
      <c r="B19" s="406" t="s">
        <v>76</v>
      </c>
      <c r="C19" s="407" t="s">
        <v>77</v>
      </c>
      <c r="D19" s="402">
        <v>144.19999999999999</v>
      </c>
      <c r="E19" s="403">
        <f>$E$4*D19/$A$5</f>
        <v>80.861055407066559</v>
      </c>
      <c r="F19" s="402">
        <v>5.05</v>
      </c>
      <c r="G19" s="402">
        <f t="shared" si="0"/>
        <v>408.34832980568609</v>
      </c>
    </row>
    <row r="20" spans="1:7" ht="15" customHeight="1" x14ac:dyDescent="0.25">
      <c r="A20" s="400">
        <f t="shared" ref="A20:A27" si="1">A19+1</f>
        <v>4</v>
      </c>
      <c r="B20" s="408" t="s">
        <v>953</v>
      </c>
      <c r="C20" s="407" t="s">
        <v>1396</v>
      </c>
      <c r="D20" s="409">
        <v>315.5</v>
      </c>
      <c r="E20" s="403">
        <f>$E$4*D20/$A$5</f>
        <v>176.9186059703849</v>
      </c>
      <c r="F20" s="402">
        <v>5.05</v>
      </c>
      <c r="G20" s="402">
        <f t="shared" si="0"/>
        <v>893.43896015044368</v>
      </c>
    </row>
    <row r="21" spans="1:7" ht="15" x14ac:dyDescent="0.25">
      <c r="A21" s="400">
        <f t="shared" si="1"/>
        <v>5</v>
      </c>
      <c r="B21" s="406" t="s">
        <v>78</v>
      </c>
      <c r="C21" s="407" t="s">
        <v>79</v>
      </c>
      <c r="D21" s="402">
        <v>186.6</v>
      </c>
      <c r="E21" s="403">
        <f t="shared" ref="E21:E23" si="2">$E$4*D21/$A$5</f>
        <v>104.63712162939404</v>
      </c>
      <c r="F21" s="402">
        <v>5.05</v>
      </c>
      <c r="G21" s="402">
        <f>E21*F21</f>
        <v>528.41746422843994</v>
      </c>
    </row>
    <row r="22" spans="1:7" ht="15" x14ac:dyDescent="0.25">
      <c r="A22" s="400">
        <f t="shared" si="1"/>
        <v>6</v>
      </c>
      <c r="B22" s="406" t="s">
        <v>80</v>
      </c>
      <c r="C22" s="407" t="s">
        <v>81</v>
      </c>
      <c r="D22" s="402">
        <v>207.3</v>
      </c>
      <c r="E22" s="403">
        <f t="shared" si="2"/>
        <v>116.24477660114357</v>
      </c>
      <c r="F22" s="402">
        <v>5.05</v>
      </c>
      <c r="G22" s="402">
        <f t="shared" si="0"/>
        <v>587.03612183577502</v>
      </c>
    </row>
    <row r="23" spans="1:7" ht="24" customHeight="1" x14ac:dyDescent="0.25">
      <c r="A23" s="400">
        <f t="shared" si="1"/>
        <v>7</v>
      </c>
      <c r="B23" s="410" t="s">
        <v>1332</v>
      </c>
      <c r="C23" s="407" t="s">
        <v>79</v>
      </c>
      <c r="D23" s="402">
        <f>96.1+62.8</f>
        <v>158.89999999999998</v>
      </c>
      <c r="E23" s="403">
        <f t="shared" si="2"/>
        <v>89.104172705845187</v>
      </c>
      <c r="F23" s="402">
        <v>5.05</v>
      </c>
      <c r="G23" s="402">
        <f t="shared" si="0"/>
        <v>449.9760721645182</v>
      </c>
    </row>
    <row r="24" spans="1:7" ht="17.25" customHeight="1" x14ac:dyDescent="0.25">
      <c r="A24" s="400">
        <v>8</v>
      </c>
      <c r="B24" s="408" t="s">
        <v>1333</v>
      </c>
      <c r="C24" s="411" t="s">
        <v>105</v>
      </c>
      <c r="D24" s="402">
        <v>143.19999999999999</v>
      </c>
      <c r="E24" s="403">
        <f>$E$4*D24/$A$5</f>
        <v>80.30029912823808</v>
      </c>
      <c r="F24" s="402">
        <v>5.05</v>
      </c>
      <c r="G24" s="402">
        <f t="shared" si="0"/>
        <v>405.51651059760229</v>
      </c>
    </row>
    <row r="25" spans="1:7" ht="15" x14ac:dyDescent="0.25">
      <c r="A25" s="400"/>
      <c r="B25" s="412" t="s">
        <v>71</v>
      </c>
      <c r="C25" s="413"/>
      <c r="D25" s="414">
        <f>SUM(D17:D24)</f>
        <v>1395.8</v>
      </c>
      <c r="E25" s="414">
        <f>SUM(E17:E24)</f>
        <v>782.70361398878993</v>
      </c>
      <c r="F25" s="402">
        <v>5.05</v>
      </c>
      <c r="G25" s="415">
        <f>SUM(G17:G24)</f>
        <v>3952.6532506433887</v>
      </c>
    </row>
    <row r="26" spans="1:7" ht="15" x14ac:dyDescent="0.25">
      <c r="A26" s="400">
        <f>A23+1</f>
        <v>8</v>
      </c>
      <c r="B26" s="412" t="str">
        <f>'[1]Под 6'!A6</f>
        <v>Л/ 01</v>
      </c>
      <c r="C26" s="416" t="s">
        <v>292</v>
      </c>
      <c r="D26" s="414">
        <v>83.8</v>
      </c>
      <c r="E26" s="403">
        <f>$E$4*D26/$A$5</f>
        <v>46.99137616582648</v>
      </c>
      <c r="F26" s="402">
        <v>5.05</v>
      </c>
      <c r="G26" s="415">
        <f>E26*F26</f>
        <v>237.30644963742373</v>
      </c>
    </row>
    <row r="27" spans="1:7" ht="15" x14ac:dyDescent="0.25">
      <c r="A27" s="400">
        <f t="shared" si="1"/>
        <v>9</v>
      </c>
      <c r="B27" s="412" t="str">
        <f>'[1]Под 6'!A7</f>
        <v>2</v>
      </c>
      <c r="C27" s="417" t="s">
        <v>293</v>
      </c>
      <c r="D27" s="414">
        <v>45.4</v>
      </c>
      <c r="E27" s="403">
        <f t="shared" ref="E27:E57" si="3">$E$4*D27/$A$5</f>
        <v>25.458335058812914</v>
      </c>
      <c r="F27" s="402">
        <v>5.05</v>
      </c>
      <c r="G27" s="415">
        <f t="shared" ref="G27:G90" si="4">E27*F27</f>
        <v>128.56459204700522</v>
      </c>
    </row>
    <row r="28" spans="1:7" ht="15" x14ac:dyDescent="0.25">
      <c r="A28" s="400">
        <f>A27+1</f>
        <v>10</v>
      </c>
      <c r="B28" s="412" t="str">
        <f>'[1]Под 6'!A8</f>
        <v>3</v>
      </c>
      <c r="C28" s="417" t="s">
        <v>293</v>
      </c>
      <c r="D28" s="414">
        <v>45.4</v>
      </c>
      <c r="E28" s="403">
        <f t="shared" si="3"/>
        <v>25.458335058812914</v>
      </c>
      <c r="F28" s="402">
        <v>5.05</v>
      </c>
      <c r="G28" s="415">
        <f t="shared" si="4"/>
        <v>128.56459204700522</v>
      </c>
    </row>
    <row r="29" spans="1:7" ht="15" x14ac:dyDescent="0.25">
      <c r="A29" s="400">
        <f>A28+1</f>
        <v>11</v>
      </c>
      <c r="B29" s="412" t="str">
        <f>'[1]Под 6'!A9</f>
        <v>4</v>
      </c>
      <c r="C29" s="418" t="s">
        <v>294</v>
      </c>
      <c r="D29" s="414">
        <v>108.3</v>
      </c>
      <c r="E29" s="403">
        <f t="shared" si="3"/>
        <v>60.729904997124194</v>
      </c>
      <c r="F29" s="402">
        <v>5.05</v>
      </c>
      <c r="G29" s="415">
        <f t="shared" si="4"/>
        <v>306.68602023547714</v>
      </c>
    </row>
    <row r="30" spans="1:7" ht="15" x14ac:dyDescent="0.25">
      <c r="A30" s="400">
        <f t="shared" ref="A30:A93" si="5">A29+1</f>
        <v>12</v>
      </c>
      <c r="B30" s="412" t="str">
        <f>'[1]Под 6'!A10</f>
        <v>5</v>
      </c>
      <c r="C30" s="418" t="s">
        <v>295</v>
      </c>
      <c r="D30" s="414">
        <v>58.4</v>
      </c>
      <c r="E30" s="403">
        <f t="shared" si="3"/>
        <v>32.748166683583136</v>
      </c>
      <c r="F30" s="402">
        <v>5.05</v>
      </c>
      <c r="G30" s="415">
        <f t="shared" si="4"/>
        <v>165.37824175209482</v>
      </c>
    </row>
    <row r="31" spans="1:7" ht="15" x14ac:dyDescent="0.25">
      <c r="A31" s="400">
        <f t="shared" si="5"/>
        <v>13</v>
      </c>
      <c r="B31" s="412" t="str">
        <f>'[1]Под 6'!A11</f>
        <v>П/ 06</v>
      </c>
      <c r="C31" s="419" t="s">
        <v>296</v>
      </c>
      <c r="D31" s="414">
        <v>100.7</v>
      </c>
      <c r="E31" s="403">
        <f t="shared" si="3"/>
        <v>56.468157278027768</v>
      </c>
      <c r="F31" s="402">
        <v>5.05</v>
      </c>
      <c r="G31" s="415">
        <f t="shared" si="4"/>
        <v>285.16419425404024</v>
      </c>
    </row>
    <row r="32" spans="1:7" ht="15" x14ac:dyDescent="0.25">
      <c r="A32" s="400">
        <f t="shared" si="5"/>
        <v>14</v>
      </c>
      <c r="B32" s="412" t="str">
        <f>'[1]Под 6'!A12</f>
        <v>7</v>
      </c>
      <c r="C32" s="419" t="s">
        <v>297</v>
      </c>
      <c r="D32" s="414">
        <v>80.599999999999994</v>
      </c>
      <c r="E32" s="403">
        <f t="shared" si="3"/>
        <v>45.19695607357535</v>
      </c>
      <c r="F32" s="402">
        <v>5.05</v>
      </c>
      <c r="G32" s="415">
        <f t="shared" si="4"/>
        <v>228.24462817155552</v>
      </c>
    </row>
    <row r="33" spans="1:7" ht="15" x14ac:dyDescent="0.25">
      <c r="A33" s="400">
        <f t="shared" si="5"/>
        <v>15</v>
      </c>
      <c r="B33" s="412" t="str">
        <f>'[1]Под 6'!A13</f>
        <v>8</v>
      </c>
      <c r="C33" s="419" t="s">
        <v>298</v>
      </c>
      <c r="D33" s="414">
        <v>111.3</v>
      </c>
      <c r="E33" s="403">
        <f t="shared" si="3"/>
        <v>62.412173833609629</v>
      </c>
      <c r="F33" s="402">
        <v>5.05</v>
      </c>
      <c r="G33" s="415">
        <f t="shared" si="4"/>
        <v>315.1814778597286</v>
      </c>
    </row>
    <row r="34" spans="1:7" ht="15" x14ac:dyDescent="0.25">
      <c r="A34" s="400">
        <f t="shared" si="5"/>
        <v>16</v>
      </c>
      <c r="B34" s="412" t="str">
        <f>'[1]Под 6'!A14</f>
        <v>9</v>
      </c>
      <c r="C34" s="419" t="s">
        <v>299</v>
      </c>
      <c r="D34" s="414">
        <v>86.9</v>
      </c>
      <c r="E34" s="403">
        <f t="shared" si="3"/>
        <v>48.72972063019477</v>
      </c>
      <c r="F34" s="402">
        <v>5.05</v>
      </c>
      <c r="G34" s="415">
        <f t="shared" si="4"/>
        <v>246.08508918248359</v>
      </c>
    </row>
    <row r="35" spans="1:7" ht="15" x14ac:dyDescent="0.25">
      <c r="A35" s="400">
        <f t="shared" si="5"/>
        <v>17</v>
      </c>
      <c r="B35" s="412" t="str">
        <f>'[1]Под 6'!A15</f>
        <v>Л/10</v>
      </c>
      <c r="C35" s="419" t="s">
        <v>300</v>
      </c>
      <c r="D35" s="414">
        <v>84.4</v>
      </c>
      <c r="E35" s="403">
        <f t="shared" si="3"/>
        <v>47.327829933123574</v>
      </c>
      <c r="F35" s="402">
        <v>5.05</v>
      </c>
      <c r="G35" s="415">
        <f t="shared" si="4"/>
        <v>239.00554116227403</v>
      </c>
    </row>
    <row r="36" spans="1:7" ht="15" x14ac:dyDescent="0.25">
      <c r="A36" s="400">
        <f t="shared" si="5"/>
        <v>18</v>
      </c>
      <c r="B36" s="412" t="str">
        <f>'[1]Под 6'!A16</f>
        <v>11</v>
      </c>
      <c r="C36" s="417" t="s">
        <v>301</v>
      </c>
      <c r="D36" s="414">
        <v>44.5</v>
      </c>
      <c r="E36" s="403">
        <f t="shared" si="3"/>
        <v>24.953654407867283</v>
      </c>
      <c r="F36" s="402">
        <v>5.05</v>
      </c>
      <c r="G36" s="415">
        <f t="shared" si="4"/>
        <v>126.01595475972978</v>
      </c>
    </row>
    <row r="37" spans="1:7" ht="15" x14ac:dyDescent="0.25">
      <c r="A37" s="400">
        <f t="shared" si="5"/>
        <v>19</v>
      </c>
      <c r="B37" s="412" t="str">
        <f>'[1]Под 6'!A17</f>
        <v>12</v>
      </c>
      <c r="C37" s="420" t="s">
        <v>302</v>
      </c>
      <c r="D37" s="414">
        <v>45.3</v>
      </c>
      <c r="E37" s="403">
        <f t="shared" si="3"/>
        <v>25.402259430930066</v>
      </c>
      <c r="F37" s="402">
        <v>5.05</v>
      </c>
      <c r="G37" s="415">
        <f t="shared" si="4"/>
        <v>128.28141012619682</v>
      </c>
    </row>
    <row r="38" spans="1:7" ht="15" x14ac:dyDescent="0.25">
      <c r="A38" s="400">
        <f t="shared" si="5"/>
        <v>20</v>
      </c>
      <c r="B38" s="412" t="str">
        <f>'[1]Под 6'!A18</f>
        <v>13</v>
      </c>
      <c r="C38" s="421" t="s">
        <v>303</v>
      </c>
      <c r="D38" s="414">
        <f>107.8</f>
        <v>107.8</v>
      </c>
      <c r="E38" s="403">
        <f t="shared" si="3"/>
        <v>60.449526857709962</v>
      </c>
      <c r="F38" s="402">
        <v>5.05</v>
      </c>
      <c r="G38" s="415">
        <f t="shared" si="4"/>
        <v>305.27011063143527</v>
      </c>
    </row>
    <row r="39" spans="1:7" ht="15" x14ac:dyDescent="0.25">
      <c r="A39" s="400">
        <f t="shared" si="5"/>
        <v>21</v>
      </c>
      <c r="B39" s="412" t="str">
        <f>'[1]Под 6'!A19</f>
        <v>14</v>
      </c>
      <c r="C39" s="421" t="s">
        <v>304</v>
      </c>
      <c r="D39" s="414">
        <v>57.3</v>
      </c>
      <c r="E39" s="403">
        <f t="shared" si="3"/>
        <v>32.131334776871803</v>
      </c>
      <c r="F39" s="402">
        <v>5.05</v>
      </c>
      <c r="G39" s="415">
        <f t="shared" si="4"/>
        <v>162.26324062320259</v>
      </c>
    </row>
    <row r="40" spans="1:7" ht="15" x14ac:dyDescent="0.25">
      <c r="A40" s="400">
        <f t="shared" si="5"/>
        <v>22</v>
      </c>
      <c r="B40" s="412" t="str">
        <f>'[1]Под 6'!A20</f>
        <v>П/ 15</v>
      </c>
      <c r="C40" s="418" t="s">
        <v>305</v>
      </c>
      <c r="D40" s="414">
        <v>110.6</v>
      </c>
      <c r="E40" s="403">
        <f t="shared" si="3"/>
        <v>62.019644438429701</v>
      </c>
      <c r="F40" s="402">
        <v>5.05</v>
      </c>
      <c r="G40" s="415">
        <f t="shared" si="4"/>
        <v>313.19920441406998</v>
      </c>
    </row>
    <row r="41" spans="1:7" ht="15" x14ac:dyDescent="0.25">
      <c r="A41" s="400">
        <f t="shared" si="5"/>
        <v>23</v>
      </c>
      <c r="B41" s="412" t="str">
        <f>'[1]Под 6'!A21</f>
        <v>16</v>
      </c>
      <c r="C41" s="419" t="s">
        <v>306</v>
      </c>
      <c r="D41" s="414">
        <v>79.3</v>
      </c>
      <c r="E41" s="403">
        <f t="shared" si="3"/>
        <v>44.467972911098329</v>
      </c>
      <c r="F41" s="402">
        <v>5.05</v>
      </c>
      <c r="G41" s="415">
        <f t="shared" si="4"/>
        <v>224.56326320104654</v>
      </c>
    </row>
    <row r="42" spans="1:7" ht="15" x14ac:dyDescent="0.25">
      <c r="A42" s="400">
        <f t="shared" si="5"/>
        <v>24</v>
      </c>
      <c r="B42" s="412" t="str">
        <f>'[1]Под 6'!A22</f>
        <v>17</v>
      </c>
      <c r="C42" s="419" t="s">
        <v>307</v>
      </c>
      <c r="D42" s="414">
        <v>118.8</v>
      </c>
      <c r="E42" s="403">
        <f t="shared" si="3"/>
        <v>66.617845924823214</v>
      </c>
      <c r="F42" s="402">
        <v>5.05</v>
      </c>
      <c r="G42" s="415">
        <f t="shared" si="4"/>
        <v>336.42012192035725</v>
      </c>
    </row>
    <row r="43" spans="1:7" ht="15" x14ac:dyDescent="0.25">
      <c r="A43" s="400">
        <f t="shared" si="5"/>
        <v>25</v>
      </c>
      <c r="B43" s="412" t="str">
        <f>'[1]Под 6'!A23</f>
        <v>18</v>
      </c>
      <c r="C43" s="419" t="s">
        <v>308</v>
      </c>
      <c r="D43" s="414">
        <v>85.8</v>
      </c>
      <c r="E43" s="403">
        <f t="shared" si="3"/>
        <v>48.112888723483444</v>
      </c>
      <c r="F43" s="402">
        <v>5.05</v>
      </c>
      <c r="G43" s="415">
        <f t="shared" si="4"/>
        <v>242.97008805359138</v>
      </c>
    </row>
    <row r="44" spans="1:7" ht="15" x14ac:dyDescent="0.25">
      <c r="A44" s="400">
        <f t="shared" si="5"/>
        <v>26</v>
      </c>
      <c r="B44" s="412" t="str">
        <f>'[1]Под 6'!A24</f>
        <v>Л/ 19</v>
      </c>
      <c r="C44" s="419" t="s">
        <v>309</v>
      </c>
      <c r="D44" s="414">
        <v>84.9</v>
      </c>
      <c r="E44" s="403">
        <f t="shared" si="3"/>
        <v>47.608208072537813</v>
      </c>
      <c r="F44" s="402">
        <v>5.05</v>
      </c>
      <c r="G44" s="415">
        <f t="shared" si="4"/>
        <v>240.42145076631596</v>
      </c>
    </row>
    <row r="45" spans="1:7" ht="15" x14ac:dyDescent="0.25">
      <c r="A45" s="400">
        <f t="shared" si="5"/>
        <v>27</v>
      </c>
      <c r="B45" s="412" t="str">
        <f>'[1]Под 6'!A25</f>
        <v>20</v>
      </c>
      <c r="C45" s="421" t="s">
        <v>310</v>
      </c>
      <c r="D45" s="414">
        <v>44.6</v>
      </c>
      <c r="E45" s="403">
        <f t="shared" si="3"/>
        <v>25.009730035750131</v>
      </c>
      <c r="F45" s="402">
        <v>5.05</v>
      </c>
      <c r="G45" s="415">
        <f t="shared" si="4"/>
        <v>126.29913668053815</v>
      </c>
    </row>
    <row r="46" spans="1:7" ht="15" x14ac:dyDescent="0.25">
      <c r="A46" s="400">
        <f t="shared" si="5"/>
        <v>28</v>
      </c>
      <c r="B46" s="412" t="str">
        <f>'[1]Под 6'!A26</f>
        <v>21</v>
      </c>
      <c r="C46" s="421" t="s">
        <v>311</v>
      </c>
      <c r="D46" s="414">
        <v>45.6</v>
      </c>
      <c r="E46" s="403">
        <f t="shared" si="3"/>
        <v>25.570486314578613</v>
      </c>
      <c r="F46" s="402">
        <v>5.05</v>
      </c>
      <c r="G46" s="415">
        <f t="shared" si="4"/>
        <v>129.130955888622</v>
      </c>
    </row>
    <row r="47" spans="1:7" ht="15" x14ac:dyDescent="0.25">
      <c r="A47" s="400">
        <f t="shared" si="5"/>
        <v>29</v>
      </c>
      <c r="B47" s="412" t="str">
        <f>'[1]Под 6'!A27</f>
        <v>22</v>
      </c>
      <c r="C47" s="421" t="s">
        <v>312</v>
      </c>
      <c r="D47" s="414">
        <v>106.6</v>
      </c>
      <c r="E47" s="403">
        <f t="shared" si="3"/>
        <v>59.776619323115781</v>
      </c>
      <c r="F47" s="402">
        <v>5.05</v>
      </c>
      <c r="G47" s="415">
        <f t="shared" si="4"/>
        <v>301.87192758173467</v>
      </c>
    </row>
    <row r="48" spans="1:7" ht="15" x14ac:dyDescent="0.25">
      <c r="A48" s="400">
        <f t="shared" si="5"/>
        <v>30</v>
      </c>
      <c r="B48" s="412" t="str">
        <f>'[1]Под 6'!A28</f>
        <v>23</v>
      </c>
      <c r="C48" s="421" t="s">
        <v>313</v>
      </c>
      <c r="D48" s="414">
        <v>57.8</v>
      </c>
      <c r="E48" s="403">
        <f t="shared" si="3"/>
        <v>32.411712916286042</v>
      </c>
      <c r="F48" s="402">
        <v>5.05</v>
      </c>
      <c r="G48" s="415">
        <f t="shared" si="4"/>
        <v>163.67915022724452</v>
      </c>
    </row>
    <row r="49" spans="1:7" ht="15" x14ac:dyDescent="0.25">
      <c r="A49" s="400">
        <f t="shared" si="5"/>
        <v>31</v>
      </c>
      <c r="B49" s="412" t="str">
        <f>'[1]Под 6'!A29</f>
        <v>П/ 24</v>
      </c>
      <c r="C49" s="419" t="s">
        <v>314</v>
      </c>
      <c r="D49" s="414">
        <v>99.7</v>
      </c>
      <c r="E49" s="403">
        <f t="shared" si="3"/>
        <v>55.90740099919929</v>
      </c>
      <c r="F49" s="402">
        <v>5.05</v>
      </c>
      <c r="G49" s="415">
        <f t="shared" si="4"/>
        <v>282.33237504595638</v>
      </c>
    </row>
    <row r="50" spans="1:7" ht="15" x14ac:dyDescent="0.25">
      <c r="A50" s="400">
        <f t="shared" si="5"/>
        <v>32</v>
      </c>
      <c r="B50" s="412" t="str">
        <f>'[1]Под 6'!A30</f>
        <v>25</v>
      </c>
      <c r="C50" s="419" t="s">
        <v>315</v>
      </c>
      <c r="D50" s="414">
        <f>81</f>
        <v>81</v>
      </c>
      <c r="E50" s="403">
        <f t="shared" si="3"/>
        <v>45.421258585106742</v>
      </c>
      <c r="F50" s="402">
        <v>5.05</v>
      </c>
      <c r="G50" s="415">
        <f t="shared" si="4"/>
        <v>229.37735585478904</v>
      </c>
    </row>
    <row r="51" spans="1:7" ht="15" x14ac:dyDescent="0.25">
      <c r="A51" s="400">
        <f t="shared" si="5"/>
        <v>33</v>
      </c>
      <c r="B51" s="412" t="str">
        <f>'[1]Под 6'!A31</f>
        <v>26</v>
      </c>
      <c r="C51" s="421" t="s">
        <v>316</v>
      </c>
      <c r="D51" s="414">
        <v>118.8</v>
      </c>
      <c r="E51" s="403">
        <f t="shared" si="3"/>
        <v>66.617845924823214</v>
      </c>
      <c r="F51" s="402">
        <v>5.05</v>
      </c>
      <c r="G51" s="415">
        <f t="shared" si="4"/>
        <v>336.42012192035725</v>
      </c>
    </row>
    <row r="52" spans="1:7" ht="15" x14ac:dyDescent="0.25">
      <c r="A52" s="400">
        <f t="shared" si="5"/>
        <v>34</v>
      </c>
      <c r="B52" s="412" t="str">
        <f>'[1]Под 6'!A32</f>
        <v>27</v>
      </c>
      <c r="C52" s="419" t="s">
        <v>317</v>
      </c>
      <c r="D52" s="414">
        <v>85.3</v>
      </c>
      <c r="E52" s="403">
        <f t="shared" si="3"/>
        <v>47.832510584069198</v>
      </c>
      <c r="F52" s="402">
        <v>5.05</v>
      </c>
      <c r="G52" s="415">
        <f t="shared" si="4"/>
        <v>241.55417844954943</v>
      </c>
    </row>
    <row r="53" spans="1:7" ht="15" x14ac:dyDescent="0.25">
      <c r="A53" s="400">
        <f t="shared" si="5"/>
        <v>35</v>
      </c>
      <c r="B53" s="412" t="str">
        <f>'[1]Под 6'!A33</f>
        <v>Л/ 28</v>
      </c>
      <c r="C53" s="419" t="s">
        <v>318</v>
      </c>
      <c r="D53" s="414">
        <v>84</v>
      </c>
      <c r="E53" s="403">
        <f t="shared" si="3"/>
        <v>47.103527421592176</v>
      </c>
      <c r="F53" s="402">
        <v>5.05</v>
      </c>
      <c r="G53" s="415">
        <f t="shared" si="4"/>
        <v>237.87281347904047</v>
      </c>
    </row>
    <row r="54" spans="1:7" ht="15" x14ac:dyDescent="0.25">
      <c r="A54" s="400">
        <f t="shared" si="5"/>
        <v>36</v>
      </c>
      <c r="B54" s="412" t="str">
        <f>'[1]Под 6'!A34</f>
        <v>29</v>
      </c>
      <c r="C54" s="419" t="s">
        <v>319</v>
      </c>
      <c r="D54" s="414">
        <v>46.9</v>
      </c>
      <c r="E54" s="403">
        <f t="shared" si="3"/>
        <v>26.299469477055631</v>
      </c>
      <c r="F54" s="402">
        <v>5.05</v>
      </c>
      <c r="G54" s="415">
        <f t="shared" si="4"/>
        <v>132.81232085913092</v>
      </c>
    </row>
    <row r="55" spans="1:7" ht="15" x14ac:dyDescent="0.25">
      <c r="A55" s="400">
        <f t="shared" si="5"/>
        <v>37</v>
      </c>
      <c r="B55" s="412" t="str">
        <f>'[1]Под 6'!A35</f>
        <v>30</v>
      </c>
      <c r="C55" s="419" t="s">
        <v>320</v>
      </c>
      <c r="D55" s="414">
        <v>45.1</v>
      </c>
      <c r="E55" s="403">
        <f t="shared" si="3"/>
        <v>25.290108175164374</v>
      </c>
      <c r="F55" s="402">
        <v>5.05</v>
      </c>
      <c r="G55" s="415">
        <f t="shared" si="4"/>
        <v>127.71504628458008</v>
      </c>
    </row>
    <row r="56" spans="1:7" ht="15" x14ac:dyDescent="0.25">
      <c r="A56" s="400">
        <f t="shared" si="5"/>
        <v>38</v>
      </c>
      <c r="B56" s="412" t="str">
        <f>'[1]Под 6'!A36</f>
        <v>31</v>
      </c>
      <c r="C56" s="419" t="s">
        <v>321</v>
      </c>
      <c r="D56" s="414">
        <v>110.2</v>
      </c>
      <c r="E56" s="403">
        <f t="shared" si="3"/>
        <v>61.795341926898317</v>
      </c>
      <c r="F56" s="402">
        <v>5.05</v>
      </c>
      <c r="G56" s="415">
        <f t="shared" si="4"/>
        <v>312.06647673083648</v>
      </c>
    </row>
    <row r="57" spans="1:7" ht="15" x14ac:dyDescent="0.25">
      <c r="A57" s="400">
        <f t="shared" si="5"/>
        <v>39</v>
      </c>
      <c r="B57" s="412" t="str">
        <f>'[1]Под 6'!A37</f>
        <v>32</v>
      </c>
      <c r="C57" s="419" t="s">
        <v>322</v>
      </c>
      <c r="D57" s="414">
        <v>58.5</v>
      </c>
      <c r="E57" s="403">
        <f t="shared" si="3"/>
        <v>32.804242311465984</v>
      </c>
      <c r="F57" s="402">
        <v>5.05</v>
      </c>
      <c r="G57" s="415">
        <f t="shared" si="4"/>
        <v>165.66142367290323</v>
      </c>
    </row>
    <row r="58" spans="1:7" ht="15" x14ac:dyDescent="0.25">
      <c r="A58" s="400">
        <f t="shared" si="5"/>
        <v>40</v>
      </c>
      <c r="B58" s="412" t="str">
        <f>'[1]Под 6'!A38</f>
        <v>П/ 33</v>
      </c>
      <c r="C58" s="419" t="s">
        <v>323</v>
      </c>
      <c r="D58" s="414">
        <v>98.9</v>
      </c>
      <c r="E58" s="403">
        <f t="shared" ref="E58:E89" si="6">$E$4*D58/$A$5</f>
        <v>55.458795976136507</v>
      </c>
      <c r="F58" s="402">
        <v>5.05</v>
      </c>
      <c r="G58" s="415">
        <f t="shared" si="4"/>
        <v>280.06691967948933</v>
      </c>
    </row>
    <row r="59" spans="1:7" ht="15" x14ac:dyDescent="0.25">
      <c r="A59" s="400">
        <f t="shared" si="5"/>
        <v>41</v>
      </c>
      <c r="B59" s="412" t="str">
        <f>'[1]Под 6'!A39</f>
        <v>34</v>
      </c>
      <c r="C59" s="419" t="s">
        <v>324</v>
      </c>
      <c r="D59" s="414">
        <v>80.099999999999994</v>
      </c>
      <c r="E59" s="403">
        <f t="shared" si="6"/>
        <v>44.916577934161111</v>
      </c>
      <c r="F59" s="402">
        <v>5.05</v>
      </c>
      <c r="G59" s="415">
        <f t="shared" si="4"/>
        <v>226.82871856751359</v>
      </c>
    </row>
    <row r="60" spans="1:7" ht="15" x14ac:dyDescent="0.25">
      <c r="A60" s="400">
        <f t="shared" si="5"/>
        <v>42</v>
      </c>
      <c r="B60" s="412" t="str">
        <f>'[1]Под 6'!A40</f>
        <v>35</v>
      </c>
      <c r="C60" s="419" t="s">
        <v>325</v>
      </c>
      <c r="D60" s="414">
        <v>117.6</v>
      </c>
      <c r="E60" s="403">
        <f t="shared" si="6"/>
        <v>65.944938390229041</v>
      </c>
      <c r="F60" s="402">
        <v>5.05</v>
      </c>
      <c r="G60" s="415">
        <f t="shared" si="4"/>
        <v>333.02193887065664</v>
      </c>
    </row>
    <row r="61" spans="1:7" ht="15" x14ac:dyDescent="0.25">
      <c r="A61" s="400">
        <f t="shared" si="5"/>
        <v>43</v>
      </c>
      <c r="B61" s="412" t="str">
        <f>'[1]Под 6'!A41</f>
        <v>36</v>
      </c>
      <c r="C61" s="419" t="s">
        <v>326</v>
      </c>
      <c r="D61" s="414">
        <v>84.7</v>
      </c>
      <c r="E61" s="403">
        <f t="shared" si="6"/>
        <v>47.496056816772118</v>
      </c>
      <c r="F61" s="402">
        <v>5.05</v>
      </c>
      <c r="G61" s="415">
        <f t="shared" si="4"/>
        <v>239.85508692469918</v>
      </c>
    </row>
    <row r="62" spans="1:7" ht="15" x14ac:dyDescent="0.25">
      <c r="A62" s="400">
        <f t="shared" si="5"/>
        <v>44</v>
      </c>
      <c r="B62" s="412" t="str">
        <f>'[1]Под 6'!A42</f>
        <v>Л/37</v>
      </c>
      <c r="C62" s="419" t="s">
        <v>327</v>
      </c>
      <c r="D62" s="414">
        <v>83.1</v>
      </c>
      <c r="E62" s="403">
        <f t="shared" si="6"/>
        <v>46.598846770646546</v>
      </c>
      <c r="F62" s="402">
        <v>5.05</v>
      </c>
      <c r="G62" s="415">
        <f t="shared" si="4"/>
        <v>235.32417619176505</v>
      </c>
    </row>
    <row r="63" spans="1:7" ht="15" x14ac:dyDescent="0.25">
      <c r="A63" s="400">
        <f t="shared" si="5"/>
        <v>45</v>
      </c>
      <c r="B63" s="412" t="str">
        <f>'[1]Под 6'!A43</f>
        <v>38</v>
      </c>
      <c r="C63" s="422" t="s">
        <v>328</v>
      </c>
      <c r="D63" s="414">
        <v>44.7</v>
      </c>
      <c r="E63" s="403">
        <f t="shared" si="6"/>
        <v>25.065805663632979</v>
      </c>
      <c r="F63" s="402">
        <v>5.05</v>
      </c>
      <c r="G63" s="415">
        <f t="shared" si="4"/>
        <v>126.58231860134654</v>
      </c>
    </row>
    <row r="64" spans="1:7" ht="15" x14ac:dyDescent="0.25">
      <c r="A64" s="400">
        <f t="shared" si="5"/>
        <v>46</v>
      </c>
      <c r="B64" s="412" t="str">
        <f>'[1]Под 6'!A44</f>
        <v>39</v>
      </c>
      <c r="C64" s="423" t="s">
        <v>1001</v>
      </c>
      <c r="D64" s="414">
        <v>46.4</v>
      </c>
      <c r="E64" s="403">
        <f t="shared" si="6"/>
        <v>26.019091337641392</v>
      </c>
      <c r="F64" s="402">
        <v>5.05</v>
      </c>
      <c r="G64" s="415">
        <f t="shared" si="4"/>
        <v>131.39641125508902</v>
      </c>
    </row>
    <row r="65" spans="1:7" ht="15" x14ac:dyDescent="0.25">
      <c r="A65" s="400">
        <f t="shared" si="5"/>
        <v>47</v>
      </c>
      <c r="B65" s="412" t="str">
        <f>'[1]Под 6'!A45</f>
        <v>40</v>
      </c>
      <c r="C65" s="424" t="s">
        <v>329</v>
      </c>
      <c r="D65" s="414">
        <v>107.1</v>
      </c>
      <c r="E65" s="403">
        <f t="shared" si="6"/>
        <v>60.056997462530028</v>
      </c>
      <c r="F65" s="402">
        <v>5.05</v>
      </c>
      <c r="G65" s="415">
        <f t="shared" si="4"/>
        <v>303.28783718577665</v>
      </c>
    </row>
    <row r="66" spans="1:7" ht="15" x14ac:dyDescent="0.25">
      <c r="A66" s="400">
        <f t="shared" si="5"/>
        <v>48</v>
      </c>
      <c r="B66" s="412" t="str">
        <f>'[1]Под 6'!A46</f>
        <v>41</v>
      </c>
      <c r="C66" s="421" t="s">
        <v>330</v>
      </c>
      <c r="D66" s="414">
        <v>57.7</v>
      </c>
      <c r="E66" s="403">
        <f t="shared" si="6"/>
        <v>32.355637288403202</v>
      </c>
      <c r="F66" s="402">
        <v>5.05</v>
      </c>
      <c r="G66" s="415">
        <f t="shared" si="4"/>
        <v>163.39596830643617</v>
      </c>
    </row>
    <row r="67" spans="1:7" ht="15" x14ac:dyDescent="0.25">
      <c r="A67" s="400">
        <f t="shared" si="5"/>
        <v>49</v>
      </c>
      <c r="B67" s="412" t="str">
        <f>'[1]Под 6'!A47</f>
        <v>П/42</v>
      </c>
      <c r="C67" s="425" t="s">
        <v>331</v>
      </c>
      <c r="D67" s="414">
        <v>100</v>
      </c>
      <c r="E67" s="403">
        <f t="shared" si="6"/>
        <v>56.075627882847833</v>
      </c>
      <c r="F67" s="402">
        <v>5.05</v>
      </c>
      <c r="G67" s="415">
        <f t="shared" si="4"/>
        <v>283.18192080838156</v>
      </c>
    </row>
    <row r="68" spans="1:7" ht="15" x14ac:dyDescent="0.25">
      <c r="A68" s="400">
        <f t="shared" si="5"/>
        <v>50</v>
      </c>
      <c r="B68" s="412">
        <f>'[1]Под 6'!A48</f>
        <v>43</v>
      </c>
      <c r="C68" s="421" t="s">
        <v>332</v>
      </c>
      <c r="D68" s="414">
        <v>78.400000000000006</v>
      </c>
      <c r="E68" s="403">
        <f t="shared" si="6"/>
        <v>43.963292260152706</v>
      </c>
      <c r="F68" s="402">
        <v>5.05</v>
      </c>
      <c r="G68" s="415">
        <f t="shared" si="4"/>
        <v>222.01462591377117</v>
      </c>
    </row>
    <row r="69" spans="1:7" ht="15" x14ac:dyDescent="0.25">
      <c r="A69" s="400">
        <f t="shared" si="5"/>
        <v>51</v>
      </c>
      <c r="B69" s="412">
        <f>'[1]Под 6'!A49</f>
        <v>44</v>
      </c>
      <c r="C69" s="419" t="s">
        <v>333</v>
      </c>
      <c r="D69" s="414">
        <v>117.8</v>
      </c>
      <c r="E69" s="403">
        <f t="shared" si="6"/>
        <v>66.057089645994736</v>
      </c>
      <c r="F69" s="402">
        <v>5.05</v>
      </c>
      <c r="G69" s="415">
        <f t="shared" si="4"/>
        <v>333.58830271227339</v>
      </c>
    </row>
    <row r="70" spans="1:7" ht="15" x14ac:dyDescent="0.25">
      <c r="A70" s="400">
        <f t="shared" si="5"/>
        <v>52</v>
      </c>
      <c r="B70" s="412">
        <f>'[1]Под 6'!A50</f>
        <v>45</v>
      </c>
      <c r="C70" s="421" t="s">
        <v>334</v>
      </c>
      <c r="D70" s="414">
        <f>85.5</f>
        <v>85.5</v>
      </c>
      <c r="E70" s="403">
        <f t="shared" si="6"/>
        <v>47.9446618398349</v>
      </c>
      <c r="F70" s="402">
        <v>5.05</v>
      </c>
      <c r="G70" s="415">
        <f t="shared" si="4"/>
        <v>242.12054229116623</v>
      </c>
    </row>
    <row r="71" spans="1:7" ht="15" x14ac:dyDescent="0.25">
      <c r="A71" s="400">
        <f t="shared" si="5"/>
        <v>53</v>
      </c>
      <c r="B71" s="412" t="str">
        <f>'[1]Под 6'!A51</f>
        <v>Л/ 46</v>
      </c>
      <c r="C71" s="419" t="s">
        <v>335</v>
      </c>
      <c r="D71" s="414">
        <v>84.4</v>
      </c>
      <c r="E71" s="403">
        <f t="shared" si="6"/>
        <v>47.327829933123574</v>
      </c>
      <c r="F71" s="402">
        <v>5.05</v>
      </c>
      <c r="G71" s="415">
        <f t="shared" si="4"/>
        <v>239.00554116227403</v>
      </c>
    </row>
    <row r="72" spans="1:7" ht="15" x14ac:dyDescent="0.25">
      <c r="A72" s="400">
        <f t="shared" si="5"/>
        <v>54</v>
      </c>
      <c r="B72" s="412">
        <f>'[1]Под 6'!A52</f>
        <v>47</v>
      </c>
      <c r="C72" s="419" t="s">
        <v>336</v>
      </c>
      <c r="D72" s="414">
        <v>45.5</v>
      </c>
      <c r="E72" s="403">
        <f t="shared" si="6"/>
        <v>25.514410686695765</v>
      </c>
      <c r="F72" s="402">
        <v>5.05</v>
      </c>
      <c r="G72" s="415">
        <f t="shared" si="4"/>
        <v>128.84777396781359</v>
      </c>
    </row>
    <row r="73" spans="1:7" ht="15" x14ac:dyDescent="0.25">
      <c r="A73" s="400">
        <f t="shared" si="5"/>
        <v>55</v>
      </c>
      <c r="B73" s="412">
        <f>'[1]Под 6'!A53</f>
        <v>48</v>
      </c>
      <c r="C73" s="419" t="s">
        <v>337</v>
      </c>
      <c r="D73" s="414">
        <v>45.7</v>
      </c>
      <c r="E73" s="403">
        <f t="shared" si="6"/>
        <v>25.626561942461461</v>
      </c>
      <c r="F73" s="402">
        <v>5.05</v>
      </c>
      <c r="G73" s="415">
        <f t="shared" si="4"/>
        <v>129.41413780943037</v>
      </c>
    </row>
    <row r="74" spans="1:7" ht="15" x14ac:dyDescent="0.25">
      <c r="A74" s="400">
        <f t="shared" si="5"/>
        <v>56</v>
      </c>
      <c r="B74" s="412">
        <f>'[1]Под 6'!A54</f>
        <v>49</v>
      </c>
      <c r="C74" s="426" t="s">
        <v>338</v>
      </c>
      <c r="D74" s="414">
        <v>107.4</v>
      </c>
      <c r="E74" s="403">
        <f t="shared" si="6"/>
        <v>60.225224346178578</v>
      </c>
      <c r="F74" s="402">
        <v>5.05</v>
      </c>
      <c r="G74" s="415">
        <f t="shared" si="4"/>
        <v>304.13738294820183</v>
      </c>
    </row>
    <row r="75" spans="1:7" ht="15" x14ac:dyDescent="0.25">
      <c r="A75" s="400">
        <f t="shared" si="5"/>
        <v>57</v>
      </c>
      <c r="B75" s="412">
        <f>'[1]Под 6'!A55</f>
        <v>50</v>
      </c>
      <c r="C75" s="413" t="s">
        <v>339</v>
      </c>
      <c r="D75" s="414">
        <v>57.6</v>
      </c>
      <c r="E75" s="403">
        <f t="shared" si="6"/>
        <v>32.299561660520354</v>
      </c>
      <c r="F75" s="402">
        <v>5.05</v>
      </c>
      <c r="G75" s="415">
        <f t="shared" si="4"/>
        <v>163.11278638562777</v>
      </c>
    </row>
    <row r="76" spans="1:7" ht="15" x14ac:dyDescent="0.25">
      <c r="A76" s="427">
        <f t="shared" si="5"/>
        <v>58</v>
      </c>
      <c r="B76" s="412" t="str">
        <f>'[1]Под 6'!A61</f>
        <v>П/ 51</v>
      </c>
      <c r="C76" s="418" t="s">
        <v>340</v>
      </c>
      <c r="D76" s="414">
        <v>101</v>
      </c>
      <c r="E76" s="403">
        <f t="shared" si="6"/>
        <v>56.636384161676311</v>
      </c>
      <c r="F76" s="402">
        <v>5.05</v>
      </c>
      <c r="G76" s="415">
        <f t="shared" si="4"/>
        <v>286.01374001646536</v>
      </c>
    </row>
    <row r="77" spans="1:7" ht="15" x14ac:dyDescent="0.25">
      <c r="A77" s="427">
        <f t="shared" si="5"/>
        <v>59</v>
      </c>
      <c r="B77" s="412" t="str">
        <f>'[1]Под 6'!A62</f>
        <v>52</v>
      </c>
      <c r="C77" s="418" t="s">
        <v>341</v>
      </c>
      <c r="D77" s="414">
        <v>78.7</v>
      </c>
      <c r="E77" s="403">
        <f t="shared" si="6"/>
        <v>44.131519143801242</v>
      </c>
      <c r="F77" s="402">
        <v>5.05</v>
      </c>
      <c r="G77" s="415">
        <f t="shared" si="4"/>
        <v>222.86417167619626</v>
      </c>
    </row>
    <row r="78" spans="1:7" ht="15" x14ac:dyDescent="0.25">
      <c r="A78" s="427">
        <f t="shared" si="5"/>
        <v>60</v>
      </c>
      <c r="B78" s="412" t="str">
        <f>'[1]Под 6'!A63</f>
        <v>53</v>
      </c>
      <c r="C78" s="418" t="s">
        <v>342</v>
      </c>
      <c r="D78" s="414">
        <v>117.1</v>
      </c>
      <c r="E78" s="403">
        <f t="shared" si="6"/>
        <v>65.664560250814816</v>
      </c>
      <c r="F78" s="402">
        <v>5.05</v>
      </c>
      <c r="G78" s="415">
        <f t="shared" si="4"/>
        <v>331.60602926661483</v>
      </c>
    </row>
    <row r="79" spans="1:7" ht="15" x14ac:dyDescent="0.25">
      <c r="A79" s="427">
        <f t="shared" si="5"/>
        <v>61</v>
      </c>
      <c r="B79" s="412" t="str">
        <f>'[1]Под 6'!A64</f>
        <v>54</v>
      </c>
      <c r="C79" s="418" t="s">
        <v>343</v>
      </c>
      <c r="D79" s="414">
        <v>86.1</v>
      </c>
      <c r="E79" s="403">
        <f t="shared" si="6"/>
        <v>48.281115607131987</v>
      </c>
      <c r="F79" s="402">
        <v>5.05</v>
      </c>
      <c r="G79" s="415">
        <f t="shared" si="4"/>
        <v>243.81963381601653</v>
      </c>
    </row>
    <row r="80" spans="1:7" ht="15" x14ac:dyDescent="0.25">
      <c r="A80" s="427">
        <f t="shared" si="5"/>
        <v>62</v>
      </c>
      <c r="B80" s="412" t="str">
        <f>'[1]Под 6'!A65</f>
        <v>Л/ 55</v>
      </c>
      <c r="C80" s="419" t="s">
        <v>344</v>
      </c>
      <c r="D80" s="414">
        <v>83.5</v>
      </c>
      <c r="E80" s="403">
        <f t="shared" si="6"/>
        <v>46.823149282177944</v>
      </c>
      <c r="F80" s="402">
        <v>5.05</v>
      </c>
      <c r="G80" s="415">
        <f t="shared" si="4"/>
        <v>236.4569038749986</v>
      </c>
    </row>
    <row r="81" spans="1:7" ht="15" x14ac:dyDescent="0.25">
      <c r="A81" s="427">
        <f t="shared" si="5"/>
        <v>63</v>
      </c>
      <c r="B81" s="412" t="str">
        <f>'[1]Под 6'!A66</f>
        <v>56</v>
      </c>
      <c r="C81" s="419" t="s">
        <v>345</v>
      </c>
      <c r="D81" s="414">
        <v>45.6</v>
      </c>
      <c r="E81" s="403">
        <f t="shared" si="6"/>
        <v>25.570486314578613</v>
      </c>
      <c r="F81" s="402">
        <v>5.05</v>
      </c>
      <c r="G81" s="415">
        <f t="shared" si="4"/>
        <v>129.130955888622</v>
      </c>
    </row>
    <row r="82" spans="1:7" ht="15" x14ac:dyDescent="0.25">
      <c r="A82" s="427">
        <f t="shared" si="5"/>
        <v>64</v>
      </c>
      <c r="B82" s="412" t="str">
        <f>'[1]Под 6'!A67</f>
        <v>57</v>
      </c>
      <c r="C82" s="419" t="s">
        <v>346</v>
      </c>
      <c r="D82" s="414">
        <v>45.3</v>
      </c>
      <c r="E82" s="403">
        <f t="shared" si="6"/>
        <v>25.402259430930066</v>
      </c>
      <c r="F82" s="402">
        <v>5.05</v>
      </c>
      <c r="G82" s="415">
        <f t="shared" si="4"/>
        <v>128.28141012619682</v>
      </c>
    </row>
    <row r="83" spans="1:7" ht="15" x14ac:dyDescent="0.25">
      <c r="A83" s="427">
        <f t="shared" si="5"/>
        <v>65</v>
      </c>
      <c r="B83" s="412" t="str">
        <f>'[1]Под 6'!A68</f>
        <v>58</v>
      </c>
      <c r="C83" s="419" t="s">
        <v>347</v>
      </c>
      <c r="D83" s="414">
        <v>107</v>
      </c>
      <c r="E83" s="403">
        <f t="shared" si="6"/>
        <v>60.00092183464718</v>
      </c>
      <c r="F83" s="402">
        <v>5.05</v>
      </c>
      <c r="G83" s="415">
        <f t="shared" si="4"/>
        <v>303.00465526496822</v>
      </c>
    </row>
    <row r="84" spans="1:7" ht="15" x14ac:dyDescent="0.25">
      <c r="A84" s="427">
        <f t="shared" si="5"/>
        <v>66</v>
      </c>
      <c r="B84" s="412" t="str">
        <f>'[1]Под 6'!A69</f>
        <v>59</v>
      </c>
      <c r="C84" s="419" t="s">
        <v>348</v>
      </c>
      <c r="D84" s="414">
        <v>59.3</v>
      </c>
      <c r="E84" s="403">
        <f t="shared" si="6"/>
        <v>33.252847334528759</v>
      </c>
      <c r="F84" s="402">
        <v>5.05</v>
      </c>
      <c r="G84" s="415">
        <f t="shared" si="4"/>
        <v>167.92687903937022</v>
      </c>
    </row>
    <row r="85" spans="1:7" ht="17.25" customHeight="1" x14ac:dyDescent="0.25">
      <c r="A85" s="427">
        <f t="shared" si="5"/>
        <v>67</v>
      </c>
      <c r="B85" s="412" t="str">
        <f>'[1]Под 6'!A70</f>
        <v>П/60</v>
      </c>
      <c r="C85" s="428" t="s">
        <v>349</v>
      </c>
      <c r="D85" s="414">
        <v>99.9</v>
      </c>
      <c r="E85" s="403">
        <f t="shared" si="6"/>
        <v>56.019552254964985</v>
      </c>
      <c r="F85" s="402">
        <v>5.05</v>
      </c>
      <c r="G85" s="415">
        <f t="shared" si="4"/>
        <v>282.89873888757319</v>
      </c>
    </row>
    <row r="86" spans="1:7" ht="15" x14ac:dyDescent="0.25">
      <c r="A86" s="427">
        <f t="shared" si="5"/>
        <v>68</v>
      </c>
      <c r="B86" s="412" t="str">
        <f>'[1]Под 6'!A71</f>
        <v>61</v>
      </c>
      <c r="C86" s="429" t="s">
        <v>350</v>
      </c>
      <c r="D86" s="414">
        <v>79</v>
      </c>
      <c r="E86" s="403">
        <f t="shared" si="6"/>
        <v>44.299746027449785</v>
      </c>
      <c r="F86" s="402">
        <v>5.05</v>
      </c>
      <c r="G86" s="415">
        <f t="shared" si="4"/>
        <v>223.71371743862142</v>
      </c>
    </row>
    <row r="87" spans="1:7" ht="15" x14ac:dyDescent="0.25">
      <c r="A87" s="427">
        <f t="shared" si="5"/>
        <v>69</v>
      </c>
      <c r="B87" s="412" t="str">
        <f>'[1]Под 6'!A72</f>
        <v>62</v>
      </c>
      <c r="C87" s="418" t="s">
        <v>351</v>
      </c>
      <c r="D87" s="414">
        <v>117.9</v>
      </c>
      <c r="E87" s="403">
        <f t="shared" si="6"/>
        <v>66.113165273877598</v>
      </c>
      <c r="F87" s="402">
        <v>5.05</v>
      </c>
      <c r="G87" s="415">
        <f t="shared" si="4"/>
        <v>333.87148463308188</v>
      </c>
    </row>
    <row r="88" spans="1:7" ht="15" x14ac:dyDescent="0.25">
      <c r="A88" s="427">
        <f t="shared" si="5"/>
        <v>70</v>
      </c>
      <c r="B88" s="412" t="str">
        <f>'[1]Под 6'!A73</f>
        <v>63</v>
      </c>
      <c r="C88" s="429" t="s">
        <v>352</v>
      </c>
      <c r="D88" s="414">
        <v>84</v>
      </c>
      <c r="E88" s="403">
        <f t="shared" si="6"/>
        <v>47.103527421592176</v>
      </c>
      <c r="F88" s="402">
        <v>5.05</v>
      </c>
      <c r="G88" s="415">
        <f t="shared" si="4"/>
        <v>237.87281347904047</v>
      </c>
    </row>
    <row r="89" spans="1:7" ht="15" x14ac:dyDescent="0.25">
      <c r="A89" s="427">
        <f t="shared" si="5"/>
        <v>71</v>
      </c>
      <c r="B89" s="412" t="str">
        <f>'[1]Под 6'!A74</f>
        <v>Л/ 64</v>
      </c>
      <c r="C89" s="418" t="s">
        <v>353</v>
      </c>
      <c r="D89" s="414">
        <v>82.7</v>
      </c>
      <c r="E89" s="403">
        <f t="shared" si="6"/>
        <v>46.374544259115154</v>
      </c>
      <c r="F89" s="402">
        <v>5.05</v>
      </c>
      <c r="G89" s="415">
        <f t="shared" si="4"/>
        <v>234.19144850853152</v>
      </c>
    </row>
    <row r="90" spans="1:7" ht="15" x14ac:dyDescent="0.25">
      <c r="A90" s="427">
        <f t="shared" si="5"/>
        <v>72</v>
      </c>
      <c r="B90" s="412" t="str">
        <f>'[1]Под 6'!A75</f>
        <v>65</v>
      </c>
      <c r="C90" s="419" t="s">
        <v>354</v>
      </c>
      <c r="D90" s="414">
        <v>44.8</v>
      </c>
      <c r="E90" s="403">
        <f t="shared" ref="E90:E121" si="7">$E$4*D90/$A$5</f>
        <v>25.121881291515823</v>
      </c>
      <c r="F90" s="402">
        <v>5.05</v>
      </c>
      <c r="G90" s="415">
        <f t="shared" si="4"/>
        <v>126.8655005221549</v>
      </c>
    </row>
    <row r="91" spans="1:7" ht="15" x14ac:dyDescent="0.25">
      <c r="A91" s="427">
        <f t="shared" si="5"/>
        <v>73</v>
      </c>
      <c r="B91" s="412" t="str">
        <f>'[1]Под 6'!A76</f>
        <v>66</v>
      </c>
      <c r="C91" s="418" t="s">
        <v>355</v>
      </c>
      <c r="D91" s="414">
        <v>45.3</v>
      </c>
      <c r="E91" s="403">
        <f t="shared" si="7"/>
        <v>25.402259430930066</v>
      </c>
      <c r="F91" s="402">
        <v>5.05</v>
      </c>
      <c r="G91" s="415">
        <f t="shared" ref="G91:G154" si="8">E91*F91</f>
        <v>128.28141012619682</v>
      </c>
    </row>
    <row r="92" spans="1:7" ht="15" x14ac:dyDescent="0.25">
      <c r="A92" s="427">
        <f t="shared" si="5"/>
        <v>74</v>
      </c>
      <c r="B92" s="412" t="str">
        <f>'[1]Под 6'!A77</f>
        <v>67</v>
      </c>
      <c r="C92" s="419" t="s">
        <v>356</v>
      </c>
      <c r="D92" s="414">
        <v>108.1</v>
      </c>
      <c r="E92" s="403">
        <f t="shared" si="7"/>
        <v>60.617753741358499</v>
      </c>
      <c r="F92" s="402">
        <v>5.05</v>
      </c>
      <c r="G92" s="415">
        <f t="shared" si="8"/>
        <v>306.1196563938604</v>
      </c>
    </row>
    <row r="93" spans="1:7" ht="15" x14ac:dyDescent="0.25">
      <c r="A93" s="427">
        <f t="shared" si="5"/>
        <v>75</v>
      </c>
      <c r="B93" s="412" t="str">
        <f>'[1]Под 6'!A78</f>
        <v>68</v>
      </c>
      <c r="C93" s="419" t="s">
        <v>357</v>
      </c>
      <c r="D93" s="414">
        <v>54.7</v>
      </c>
      <c r="E93" s="403">
        <f t="shared" si="7"/>
        <v>30.673368451917767</v>
      </c>
      <c r="F93" s="402">
        <v>5.05</v>
      </c>
      <c r="G93" s="415">
        <f t="shared" si="8"/>
        <v>154.90051068218472</v>
      </c>
    </row>
    <row r="94" spans="1:7" ht="15" x14ac:dyDescent="0.25">
      <c r="A94" s="427">
        <f t="shared" ref="A94:A157" si="9">A93+1</f>
        <v>76</v>
      </c>
      <c r="B94" s="412" t="str">
        <f>'[1]Под 6'!A79</f>
        <v>П/69</v>
      </c>
      <c r="C94" s="419" t="s">
        <v>358</v>
      </c>
      <c r="D94" s="414">
        <v>100.3</v>
      </c>
      <c r="E94" s="403">
        <f t="shared" si="7"/>
        <v>56.243854766496376</v>
      </c>
      <c r="F94" s="402">
        <v>5.05</v>
      </c>
      <c r="G94" s="415">
        <f t="shared" si="8"/>
        <v>284.03146657080669</v>
      </c>
    </row>
    <row r="95" spans="1:7" ht="15" x14ac:dyDescent="0.25">
      <c r="A95" s="427">
        <f t="shared" si="9"/>
        <v>77</v>
      </c>
      <c r="B95" s="412" t="str">
        <f>'[1]Под 6'!A80</f>
        <v>70</v>
      </c>
      <c r="C95" s="419" t="s">
        <v>359</v>
      </c>
      <c r="D95" s="414">
        <v>79.599999999999994</v>
      </c>
      <c r="E95" s="403">
        <f t="shared" si="7"/>
        <v>44.636199794746872</v>
      </c>
      <c r="F95" s="402">
        <v>5.05</v>
      </c>
      <c r="G95" s="415">
        <f t="shared" si="8"/>
        <v>225.41280896347169</v>
      </c>
    </row>
    <row r="96" spans="1:7" ht="15" x14ac:dyDescent="0.25">
      <c r="A96" s="427">
        <f t="shared" si="9"/>
        <v>78</v>
      </c>
      <c r="B96" s="412" t="str">
        <f>'[1]Под 6'!A81</f>
        <v>71</v>
      </c>
      <c r="C96" s="421" t="s">
        <v>360</v>
      </c>
      <c r="D96" s="414">
        <v>203.8</v>
      </c>
      <c r="E96" s="403">
        <f t="shared" si="7"/>
        <v>114.28212962524388</v>
      </c>
      <c r="F96" s="402">
        <v>5.05</v>
      </c>
      <c r="G96" s="415">
        <f t="shared" si="8"/>
        <v>577.12475460748158</v>
      </c>
    </row>
    <row r="97" spans="1:7" ht="15" x14ac:dyDescent="0.25">
      <c r="A97" s="427">
        <f t="shared" si="9"/>
        <v>79</v>
      </c>
      <c r="B97" s="412" t="str">
        <f>'[1]Под 6'!A82</f>
        <v>Л/72</v>
      </c>
      <c r="C97" s="419" t="s">
        <v>361</v>
      </c>
      <c r="D97" s="414">
        <v>82.4</v>
      </c>
      <c r="E97" s="403">
        <f t="shared" si="7"/>
        <v>46.206317375466618</v>
      </c>
      <c r="F97" s="402">
        <v>5.05</v>
      </c>
      <c r="G97" s="415">
        <f t="shared" si="8"/>
        <v>233.3419027461064</v>
      </c>
    </row>
    <row r="98" spans="1:7" ht="15" x14ac:dyDescent="0.25">
      <c r="A98" s="427">
        <f t="shared" si="9"/>
        <v>80</v>
      </c>
      <c r="B98" s="412" t="str">
        <f>'[1]Под 6'!A83</f>
        <v>73</v>
      </c>
      <c r="C98" s="419" t="s">
        <v>362</v>
      </c>
      <c r="D98" s="414">
        <v>44.3</v>
      </c>
      <c r="E98" s="403">
        <f t="shared" si="7"/>
        <v>24.841503152101588</v>
      </c>
      <c r="F98" s="402">
        <v>5.05</v>
      </c>
      <c r="G98" s="415">
        <f t="shared" si="8"/>
        <v>125.44959091811302</v>
      </c>
    </row>
    <row r="99" spans="1:7" ht="15" x14ac:dyDescent="0.25">
      <c r="A99" s="427">
        <f t="shared" si="9"/>
        <v>81</v>
      </c>
      <c r="B99" s="412" t="str">
        <f>'[1]Под 6'!A84</f>
        <v>74</v>
      </c>
      <c r="C99" s="419" t="s">
        <v>363</v>
      </c>
      <c r="D99" s="414">
        <v>45.9</v>
      </c>
      <c r="E99" s="403">
        <f t="shared" si="7"/>
        <v>25.738713198227156</v>
      </c>
      <c r="F99" s="402">
        <v>5.05</v>
      </c>
      <c r="G99" s="415">
        <f t="shared" si="8"/>
        <v>129.98050165104712</v>
      </c>
    </row>
    <row r="100" spans="1:7" ht="15" x14ac:dyDescent="0.25">
      <c r="A100" s="427">
        <f t="shared" si="9"/>
        <v>82</v>
      </c>
      <c r="B100" s="412" t="str">
        <f>'[1]Под 6'!A85</f>
        <v>75</v>
      </c>
      <c r="C100" s="419" t="s">
        <v>364</v>
      </c>
      <c r="D100" s="414">
        <v>108.8</v>
      </c>
      <c r="E100" s="403">
        <f t="shared" si="7"/>
        <v>61.010283136538433</v>
      </c>
      <c r="F100" s="402">
        <v>5.05</v>
      </c>
      <c r="G100" s="415">
        <f t="shared" si="8"/>
        <v>308.10192983951907</v>
      </c>
    </row>
    <row r="101" spans="1:7" ht="15" x14ac:dyDescent="0.25">
      <c r="A101" s="427">
        <f t="shared" si="9"/>
        <v>83</v>
      </c>
      <c r="B101" s="412" t="str">
        <f>'[1]Под 6'!A86</f>
        <v>76</v>
      </c>
      <c r="C101" s="419" t="s">
        <v>365</v>
      </c>
      <c r="D101" s="414">
        <v>54.9</v>
      </c>
      <c r="E101" s="403">
        <f t="shared" si="7"/>
        <v>30.785519707683459</v>
      </c>
      <c r="F101" s="402">
        <v>5.05</v>
      </c>
      <c r="G101" s="415">
        <f t="shared" si="8"/>
        <v>155.46687452380147</v>
      </c>
    </row>
    <row r="102" spans="1:7" ht="15" x14ac:dyDescent="0.25">
      <c r="A102" s="427">
        <f t="shared" si="9"/>
        <v>84</v>
      </c>
      <c r="B102" s="412" t="str">
        <f>'[1]Под 6'!A87</f>
        <v>П/ 77</v>
      </c>
      <c r="C102" s="419" t="s">
        <v>366</v>
      </c>
      <c r="D102" s="414">
        <v>100.4</v>
      </c>
      <c r="E102" s="403">
        <f t="shared" si="7"/>
        <v>56.299930394379224</v>
      </c>
      <c r="F102" s="402">
        <v>5.05</v>
      </c>
      <c r="G102" s="415">
        <f t="shared" si="8"/>
        <v>284.31464849161506</v>
      </c>
    </row>
    <row r="103" spans="1:7" ht="15" x14ac:dyDescent="0.25">
      <c r="A103" s="427">
        <f t="shared" si="9"/>
        <v>85</v>
      </c>
      <c r="B103" s="412" t="str">
        <f>'[1]Под 6'!A88</f>
        <v>78</v>
      </c>
      <c r="C103" s="419" t="s">
        <v>367</v>
      </c>
      <c r="D103" s="414">
        <v>80.099999999999994</v>
      </c>
      <c r="E103" s="403">
        <f t="shared" si="7"/>
        <v>44.916577934161111</v>
      </c>
      <c r="F103" s="402">
        <v>5.05</v>
      </c>
      <c r="G103" s="415">
        <f t="shared" si="8"/>
        <v>226.82871856751359</v>
      </c>
    </row>
    <row r="104" spans="1:7" ht="15" x14ac:dyDescent="0.25">
      <c r="A104" s="427">
        <f t="shared" si="9"/>
        <v>86</v>
      </c>
      <c r="B104" s="412" t="str">
        <f>'[1]Под 6'!A89</f>
        <v>79</v>
      </c>
      <c r="C104" s="419" t="s">
        <v>368</v>
      </c>
      <c r="D104" s="414">
        <v>118.7</v>
      </c>
      <c r="E104" s="403">
        <f t="shared" si="7"/>
        <v>66.561770296940381</v>
      </c>
      <c r="F104" s="402">
        <v>5.05</v>
      </c>
      <c r="G104" s="415">
        <f t="shared" si="8"/>
        <v>336.13693999954893</v>
      </c>
    </row>
    <row r="105" spans="1:7" ht="15" x14ac:dyDescent="0.25">
      <c r="A105" s="427">
        <f t="shared" si="9"/>
        <v>87</v>
      </c>
      <c r="B105" s="412" t="str">
        <f>'[1]Под 6'!A90</f>
        <v>80</v>
      </c>
      <c r="C105" s="419" t="s">
        <v>369</v>
      </c>
      <c r="D105" s="414">
        <v>84.2</v>
      </c>
      <c r="E105" s="403">
        <f t="shared" si="7"/>
        <v>47.215678677357872</v>
      </c>
      <c r="F105" s="402">
        <v>5.05</v>
      </c>
      <c r="G105" s="415">
        <f t="shared" si="8"/>
        <v>238.43917732065725</v>
      </c>
    </row>
    <row r="106" spans="1:7" ht="15" x14ac:dyDescent="0.25">
      <c r="A106" s="427">
        <f t="shared" si="9"/>
        <v>88</v>
      </c>
      <c r="B106" s="412" t="str">
        <f>'[1]Под 6'!A91</f>
        <v>Л/ 81</v>
      </c>
      <c r="C106" s="429" t="s">
        <v>370</v>
      </c>
      <c r="D106" s="414">
        <v>84</v>
      </c>
      <c r="E106" s="403">
        <f t="shared" si="7"/>
        <v>47.103527421592176</v>
      </c>
      <c r="F106" s="402">
        <v>5.05</v>
      </c>
      <c r="G106" s="415">
        <f t="shared" si="8"/>
        <v>237.87281347904047</v>
      </c>
    </row>
    <row r="107" spans="1:7" ht="15" x14ac:dyDescent="0.25">
      <c r="A107" s="427">
        <f t="shared" si="9"/>
        <v>89</v>
      </c>
      <c r="B107" s="412" t="str">
        <f>'[1]Под 6'!A92</f>
        <v>82</v>
      </c>
      <c r="C107" s="429" t="s">
        <v>371</v>
      </c>
      <c r="D107" s="414">
        <v>43.5</v>
      </c>
      <c r="E107" s="403">
        <f t="shared" si="7"/>
        <v>24.392898129038805</v>
      </c>
      <c r="F107" s="402">
        <v>5.05</v>
      </c>
      <c r="G107" s="415">
        <f t="shared" si="8"/>
        <v>123.18413555164597</v>
      </c>
    </row>
    <row r="108" spans="1:7" ht="15" x14ac:dyDescent="0.25">
      <c r="A108" s="427">
        <f t="shared" si="9"/>
        <v>90</v>
      </c>
      <c r="B108" s="412" t="str">
        <f>'[1]Под 6'!A93</f>
        <v>83</v>
      </c>
      <c r="C108" s="417" t="s">
        <v>372</v>
      </c>
      <c r="D108" s="414">
        <v>45</v>
      </c>
      <c r="E108" s="403">
        <f t="shared" si="7"/>
        <v>25.234032547281522</v>
      </c>
      <c r="F108" s="402">
        <v>5.05</v>
      </c>
      <c r="G108" s="415">
        <f t="shared" si="8"/>
        <v>127.43186436377168</v>
      </c>
    </row>
    <row r="109" spans="1:7" ht="15" x14ac:dyDescent="0.25">
      <c r="A109" s="427">
        <f t="shared" si="9"/>
        <v>91</v>
      </c>
      <c r="B109" s="412" t="str">
        <f>'[1]Под 6'!A94</f>
        <v>84</v>
      </c>
      <c r="C109" s="429" t="s">
        <v>373</v>
      </c>
      <c r="D109" s="414">
        <v>107.2</v>
      </c>
      <c r="E109" s="403">
        <f t="shared" si="7"/>
        <v>60.113073090412882</v>
      </c>
      <c r="F109" s="402">
        <v>5.05</v>
      </c>
      <c r="G109" s="415">
        <f t="shared" si="8"/>
        <v>303.57101910658503</v>
      </c>
    </row>
    <row r="110" spans="1:7" ht="15" x14ac:dyDescent="0.25">
      <c r="A110" s="427">
        <f t="shared" si="9"/>
        <v>92</v>
      </c>
      <c r="B110" s="412" t="str">
        <f>'[1]Под 6'!A95</f>
        <v>85</v>
      </c>
      <c r="C110" s="429" t="s">
        <v>374</v>
      </c>
      <c r="D110" s="414">
        <v>54.7</v>
      </c>
      <c r="E110" s="403">
        <f t="shared" si="7"/>
        <v>30.673368451917767</v>
      </c>
      <c r="F110" s="402">
        <v>5.05</v>
      </c>
      <c r="G110" s="415">
        <f t="shared" si="8"/>
        <v>154.90051068218472</v>
      </c>
    </row>
    <row r="111" spans="1:7" ht="15" x14ac:dyDescent="0.25">
      <c r="A111" s="427">
        <f t="shared" si="9"/>
        <v>93</v>
      </c>
      <c r="B111" s="412" t="str">
        <f>'[1]Под 6'!A96</f>
        <v>П/ 86</v>
      </c>
      <c r="C111" s="419" t="s">
        <v>375</v>
      </c>
      <c r="D111" s="414">
        <v>100</v>
      </c>
      <c r="E111" s="403">
        <f t="shared" si="7"/>
        <v>56.075627882847833</v>
      </c>
      <c r="F111" s="402">
        <v>5.05</v>
      </c>
      <c r="G111" s="415">
        <f t="shared" si="8"/>
        <v>283.18192080838156</v>
      </c>
    </row>
    <row r="112" spans="1:7" ht="15" x14ac:dyDescent="0.25">
      <c r="A112" s="427">
        <f t="shared" si="9"/>
        <v>94</v>
      </c>
      <c r="B112" s="412" t="str">
        <f>'[1]Под 6'!A97</f>
        <v>87</v>
      </c>
      <c r="C112" s="430" t="s">
        <v>227</v>
      </c>
      <c r="D112" s="414">
        <v>80.2</v>
      </c>
      <c r="E112" s="403">
        <f t="shared" si="7"/>
        <v>44.972653562043966</v>
      </c>
      <c r="F112" s="402">
        <v>5.05</v>
      </c>
      <c r="G112" s="415">
        <f t="shared" si="8"/>
        <v>227.11190048832202</v>
      </c>
    </row>
    <row r="113" spans="1:7" ht="15" x14ac:dyDescent="0.25">
      <c r="A113" s="427">
        <f t="shared" si="9"/>
        <v>95</v>
      </c>
      <c r="B113" s="412" t="str">
        <f>'[1]Под 6'!A98</f>
        <v>88</v>
      </c>
      <c r="C113" s="430" t="s">
        <v>376</v>
      </c>
      <c r="D113" s="414">
        <v>117.3</v>
      </c>
      <c r="E113" s="403">
        <f t="shared" si="7"/>
        <v>65.776711506580497</v>
      </c>
      <c r="F113" s="402">
        <v>5.05</v>
      </c>
      <c r="G113" s="415">
        <f t="shared" si="8"/>
        <v>332.17239310823152</v>
      </c>
    </row>
    <row r="114" spans="1:7" ht="15" x14ac:dyDescent="0.25">
      <c r="A114" s="427">
        <f t="shared" si="9"/>
        <v>96</v>
      </c>
      <c r="B114" s="412" t="str">
        <f>'[1]Под 6'!A99</f>
        <v>89</v>
      </c>
      <c r="C114" s="429" t="s">
        <v>377</v>
      </c>
      <c r="D114" s="414">
        <f>84.9</f>
        <v>84.9</v>
      </c>
      <c r="E114" s="403">
        <f t="shared" si="7"/>
        <v>47.608208072537813</v>
      </c>
      <c r="F114" s="402">
        <v>5.05</v>
      </c>
      <c r="G114" s="415">
        <f t="shared" si="8"/>
        <v>240.42145076631596</v>
      </c>
    </row>
    <row r="115" spans="1:7" ht="15" x14ac:dyDescent="0.25">
      <c r="A115" s="427">
        <f t="shared" si="9"/>
        <v>97</v>
      </c>
      <c r="B115" s="412" t="str">
        <f>'[1]Под 6'!A100</f>
        <v>Л/ 90</v>
      </c>
      <c r="C115" s="429" t="s">
        <v>378</v>
      </c>
      <c r="D115" s="414">
        <v>82.7</v>
      </c>
      <c r="E115" s="403">
        <f t="shared" si="7"/>
        <v>46.374544259115154</v>
      </c>
      <c r="F115" s="402">
        <v>5.05</v>
      </c>
      <c r="G115" s="415">
        <f t="shared" si="8"/>
        <v>234.19144850853152</v>
      </c>
    </row>
    <row r="116" spans="1:7" ht="15" x14ac:dyDescent="0.25">
      <c r="A116" s="427">
        <f t="shared" si="9"/>
        <v>98</v>
      </c>
      <c r="B116" s="412" t="str">
        <f>'[1]Под 6'!A101</f>
        <v>91</v>
      </c>
      <c r="C116" s="429" t="s">
        <v>379</v>
      </c>
      <c r="D116" s="414">
        <v>44.8</v>
      </c>
      <c r="E116" s="403">
        <f t="shared" si="7"/>
        <v>25.121881291515823</v>
      </c>
      <c r="F116" s="402">
        <v>5.05</v>
      </c>
      <c r="G116" s="415">
        <f t="shared" si="8"/>
        <v>126.8655005221549</v>
      </c>
    </row>
    <row r="117" spans="1:7" ht="15" x14ac:dyDescent="0.25">
      <c r="A117" s="427">
        <f t="shared" si="9"/>
        <v>99</v>
      </c>
      <c r="B117" s="412" t="str">
        <f>'[1]Под 6'!A102</f>
        <v>92/92а</v>
      </c>
      <c r="C117" s="431" t="s">
        <v>380</v>
      </c>
      <c r="D117" s="414">
        <v>163.6</v>
      </c>
      <c r="E117" s="403">
        <f t="shared" si="7"/>
        <v>91.739727216339048</v>
      </c>
      <c r="F117" s="402">
        <v>5.05</v>
      </c>
      <c r="G117" s="415">
        <f t="shared" si="8"/>
        <v>463.28562244251219</v>
      </c>
    </row>
    <row r="118" spans="1:7" ht="15" x14ac:dyDescent="0.25">
      <c r="A118" s="427">
        <f t="shared" si="9"/>
        <v>100</v>
      </c>
      <c r="B118" s="412" t="str">
        <f>'[1]Под 6'!A103</f>
        <v>93</v>
      </c>
      <c r="C118" s="431" t="s">
        <v>381</v>
      </c>
      <c r="D118" s="414">
        <v>54.7</v>
      </c>
      <c r="E118" s="403">
        <f t="shared" si="7"/>
        <v>30.673368451917767</v>
      </c>
      <c r="F118" s="402">
        <v>5.05</v>
      </c>
      <c r="G118" s="415">
        <f t="shared" si="8"/>
        <v>154.90051068218472</v>
      </c>
    </row>
    <row r="119" spans="1:7" ht="15" x14ac:dyDescent="0.25">
      <c r="A119" s="427">
        <f t="shared" si="9"/>
        <v>101</v>
      </c>
      <c r="B119" s="412" t="str">
        <f>'[1]Под 6'!A104</f>
        <v>П/94</v>
      </c>
      <c r="C119" s="419" t="s">
        <v>382</v>
      </c>
      <c r="D119" s="414">
        <v>100.8</v>
      </c>
      <c r="E119" s="403">
        <f t="shared" si="7"/>
        <v>56.524232905910615</v>
      </c>
      <c r="F119" s="402">
        <v>5.05</v>
      </c>
      <c r="G119" s="415">
        <f t="shared" si="8"/>
        <v>285.44737617484861</v>
      </c>
    </row>
    <row r="120" spans="1:7" ht="15" x14ac:dyDescent="0.25">
      <c r="A120" s="427">
        <f t="shared" si="9"/>
        <v>102</v>
      </c>
      <c r="B120" s="412" t="str">
        <f>'[1]Под 6'!A105</f>
        <v>95</v>
      </c>
      <c r="C120" s="419" t="s">
        <v>383</v>
      </c>
      <c r="D120" s="414">
        <v>79.7</v>
      </c>
      <c r="E120" s="403">
        <f t="shared" si="7"/>
        <v>44.69227542262972</v>
      </c>
      <c r="F120" s="402">
        <v>5.05</v>
      </c>
      <c r="G120" s="415">
        <f t="shared" si="8"/>
        <v>225.69599088428006</v>
      </c>
    </row>
    <row r="121" spans="1:7" ht="15" x14ac:dyDescent="0.25">
      <c r="A121" s="427">
        <f t="shared" si="9"/>
        <v>103</v>
      </c>
      <c r="B121" s="412" t="str">
        <f>'[1]Под 6'!A106</f>
        <v>96</v>
      </c>
      <c r="C121" s="419" t="s">
        <v>262</v>
      </c>
      <c r="D121" s="414">
        <v>117.9</v>
      </c>
      <c r="E121" s="403">
        <f t="shared" si="7"/>
        <v>66.113165273877598</v>
      </c>
      <c r="F121" s="402">
        <v>5.05</v>
      </c>
      <c r="G121" s="415">
        <f t="shared" si="8"/>
        <v>333.87148463308188</v>
      </c>
    </row>
    <row r="122" spans="1:7" ht="15" x14ac:dyDescent="0.25">
      <c r="A122" s="427">
        <f t="shared" si="9"/>
        <v>104</v>
      </c>
      <c r="B122" s="412" t="str">
        <f>'[1]Под 6'!A107</f>
        <v>97</v>
      </c>
      <c r="C122" s="431" t="s">
        <v>384</v>
      </c>
      <c r="D122" s="414">
        <v>85</v>
      </c>
      <c r="E122" s="403">
        <f t="shared" ref="E122:E153" si="10">$E$4*D122/$A$5</f>
        <v>47.664283700420661</v>
      </c>
      <c r="F122" s="402">
        <v>5.05</v>
      </c>
      <c r="G122" s="415">
        <f t="shared" si="8"/>
        <v>240.70463268712433</v>
      </c>
    </row>
    <row r="123" spans="1:7" ht="15" x14ac:dyDescent="0.25">
      <c r="A123" s="427">
        <f t="shared" si="9"/>
        <v>105</v>
      </c>
      <c r="B123" s="412" t="str">
        <f>'[1]Под 6'!A108</f>
        <v>Л/ 98</v>
      </c>
      <c r="C123" s="419" t="s">
        <v>385</v>
      </c>
      <c r="D123" s="414">
        <v>82.7</v>
      </c>
      <c r="E123" s="403">
        <f t="shared" si="10"/>
        <v>46.374544259115154</v>
      </c>
      <c r="F123" s="402">
        <v>5.05</v>
      </c>
      <c r="G123" s="415">
        <f t="shared" si="8"/>
        <v>234.19144850853152</v>
      </c>
    </row>
    <row r="124" spans="1:7" ht="15" x14ac:dyDescent="0.25">
      <c r="A124" s="427">
        <f t="shared" si="9"/>
        <v>106</v>
      </c>
      <c r="B124" s="412" t="str">
        <f>'[1]Под 6'!A109</f>
        <v>99</v>
      </c>
      <c r="C124" s="429" t="s">
        <v>386</v>
      </c>
      <c r="D124" s="414">
        <v>44.6</v>
      </c>
      <c r="E124" s="403">
        <f t="shared" si="10"/>
        <v>25.009730035750131</v>
      </c>
      <c r="F124" s="402">
        <v>5.05</v>
      </c>
      <c r="G124" s="415">
        <f t="shared" si="8"/>
        <v>126.29913668053815</v>
      </c>
    </row>
    <row r="125" spans="1:7" ht="15" x14ac:dyDescent="0.25">
      <c r="A125" s="427">
        <f t="shared" si="9"/>
        <v>107</v>
      </c>
      <c r="B125" s="412" t="str">
        <f>'[1]Под 6'!A110</f>
        <v>100</v>
      </c>
      <c r="C125" s="432" t="s">
        <v>387</v>
      </c>
      <c r="D125" s="414">
        <v>46.5</v>
      </c>
      <c r="E125" s="403">
        <f t="shared" si="10"/>
        <v>26.07516696552424</v>
      </c>
      <c r="F125" s="402">
        <v>5.05</v>
      </c>
      <c r="G125" s="415">
        <f t="shared" si="8"/>
        <v>131.67959317589739</v>
      </c>
    </row>
    <row r="126" spans="1:7" ht="15" x14ac:dyDescent="0.25">
      <c r="A126" s="427">
        <f t="shared" si="9"/>
        <v>108</v>
      </c>
      <c r="B126" s="412" t="str">
        <f>'[1]Под 6'!A116</f>
        <v>101</v>
      </c>
      <c r="C126" s="400" t="s">
        <v>388</v>
      </c>
      <c r="D126" s="414">
        <f>107.8</f>
        <v>107.8</v>
      </c>
      <c r="E126" s="403">
        <f t="shared" si="10"/>
        <v>60.449526857709962</v>
      </c>
      <c r="F126" s="402">
        <v>5.05</v>
      </c>
      <c r="G126" s="415">
        <f t="shared" si="8"/>
        <v>305.27011063143527</v>
      </c>
    </row>
    <row r="127" spans="1:7" ht="15" x14ac:dyDescent="0.25">
      <c r="A127" s="427">
        <f t="shared" si="9"/>
        <v>109</v>
      </c>
      <c r="B127" s="412" t="str">
        <f>'[1]Под 6'!A117</f>
        <v>102</v>
      </c>
      <c r="C127" s="417" t="s">
        <v>389</v>
      </c>
      <c r="D127" s="414">
        <v>56.3</v>
      </c>
      <c r="E127" s="403">
        <f t="shared" si="10"/>
        <v>31.570578498043325</v>
      </c>
      <c r="F127" s="402">
        <v>5.05</v>
      </c>
      <c r="G127" s="415">
        <f t="shared" si="8"/>
        <v>159.43142141511879</v>
      </c>
    </row>
    <row r="128" spans="1:7" ht="15" x14ac:dyDescent="0.25">
      <c r="A128" s="427">
        <f t="shared" si="9"/>
        <v>110</v>
      </c>
      <c r="B128" s="412" t="str">
        <f>'[1]Под 6'!A118</f>
        <v>П/103</v>
      </c>
      <c r="C128" s="418" t="s">
        <v>390</v>
      </c>
      <c r="D128" s="414">
        <v>114.8</v>
      </c>
      <c r="E128" s="403">
        <f t="shared" si="10"/>
        <v>64.374820809509302</v>
      </c>
      <c r="F128" s="402">
        <v>5.05</v>
      </c>
      <c r="G128" s="415">
        <f t="shared" si="8"/>
        <v>325.09284508802199</v>
      </c>
    </row>
    <row r="129" spans="1:7" ht="15" x14ac:dyDescent="0.25">
      <c r="A129" s="427">
        <f t="shared" si="9"/>
        <v>111</v>
      </c>
      <c r="B129" s="412" t="str">
        <f>'[1]Под 6'!A119</f>
        <v>104</v>
      </c>
      <c r="C129" s="419" t="s">
        <v>391</v>
      </c>
      <c r="D129" s="414">
        <v>79.599999999999994</v>
      </c>
      <c r="E129" s="403">
        <f t="shared" si="10"/>
        <v>44.636199794746872</v>
      </c>
      <c r="F129" s="402">
        <v>5.05</v>
      </c>
      <c r="G129" s="415">
        <f t="shared" si="8"/>
        <v>225.41280896347169</v>
      </c>
    </row>
    <row r="130" spans="1:7" ht="15" x14ac:dyDescent="0.25">
      <c r="A130" s="427">
        <f t="shared" si="9"/>
        <v>112</v>
      </c>
      <c r="B130" s="412" t="str">
        <f>'[1]Под 6'!A120</f>
        <v>105</v>
      </c>
      <c r="C130" s="419" t="s">
        <v>392</v>
      </c>
      <c r="D130" s="414">
        <v>117.9</v>
      </c>
      <c r="E130" s="403">
        <f t="shared" si="10"/>
        <v>66.113165273877598</v>
      </c>
      <c r="F130" s="402">
        <v>5.05</v>
      </c>
      <c r="G130" s="415">
        <f t="shared" si="8"/>
        <v>333.87148463308188</v>
      </c>
    </row>
    <row r="131" spans="1:7" ht="15" x14ac:dyDescent="0.25">
      <c r="A131" s="427">
        <f t="shared" si="9"/>
        <v>113</v>
      </c>
      <c r="B131" s="412" t="str">
        <f>'[1]Под 6'!A121</f>
        <v>106</v>
      </c>
      <c r="C131" s="419" t="s">
        <v>393</v>
      </c>
      <c r="D131" s="414">
        <v>84.5</v>
      </c>
      <c r="E131" s="403">
        <f t="shared" si="10"/>
        <v>47.383905561006415</v>
      </c>
      <c r="F131" s="402">
        <v>5.05</v>
      </c>
      <c r="G131" s="415">
        <f t="shared" si="8"/>
        <v>239.28872308308237</v>
      </c>
    </row>
    <row r="132" spans="1:7" ht="15" x14ac:dyDescent="0.25">
      <c r="A132" s="427">
        <f t="shared" si="9"/>
        <v>114</v>
      </c>
      <c r="B132" s="412" t="str">
        <f>'[1]Под 6'!A122</f>
        <v>Л/107</v>
      </c>
      <c r="C132" s="426" t="s">
        <v>394</v>
      </c>
      <c r="D132" s="414">
        <v>82.1</v>
      </c>
      <c r="E132" s="403">
        <f t="shared" si="10"/>
        <v>46.038090491818068</v>
      </c>
      <c r="F132" s="402">
        <v>5.05</v>
      </c>
      <c r="G132" s="415">
        <f t="shared" si="8"/>
        <v>232.49235698368122</v>
      </c>
    </row>
    <row r="133" spans="1:7" ht="15" x14ac:dyDescent="0.25">
      <c r="A133" s="427">
        <f t="shared" si="9"/>
        <v>115</v>
      </c>
      <c r="B133" s="412" t="str">
        <f>'[1]Под 6'!A123</f>
        <v>108</v>
      </c>
      <c r="C133" s="419" t="s">
        <v>395</v>
      </c>
      <c r="D133" s="414">
        <v>44.3</v>
      </c>
      <c r="E133" s="403">
        <f t="shared" si="10"/>
        <v>24.841503152101588</v>
      </c>
      <c r="F133" s="402">
        <v>5.05</v>
      </c>
      <c r="G133" s="415">
        <f t="shared" si="8"/>
        <v>125.44959091811302</v>
      </c>
    </row>
    <row r="134" spans="1:7" ht="15" x14ac:dyDescent="0.25">
      <c r="A134" s="427">
        <f t="shared" si="9"/>
        <v>116</v>
      </c>
      <c r="B134" s="412" t="str">
        <f>'[1]Под 6'!A124</f>
        <v xml:space="preserve">109                          </v>
      </c>
      <c r="C134" s="418" t="s">
        <v>396</v>
      </c>
      <c r="D134" s="414">
        <v>45.3</v>
      </c>
      <c r="E134" s="403">
        <f t="shared" si="10"/>
        <v>25.402259430930066</v>
      </c>
      <c r="F134" s="402">
        <v>5.05</v>
      </c>
      <c r="G134" s="415">
        <f t="shared" si="8"/>
        <v>128.28141012619682</v>
      </c>
    </row>
    <row r="135" spans="1:7" ht="15" x14ac:dyDescent="0.25">
      <c r="A135" s="427">
        <f t="shared" si="9"/>
        <v>117</v>
      </c>
      <c r="B135" s="412" t="str">
        <f>'[1]Под 6'!A125</f>
        <v>110</v>
      </c>
      <c r="C135" s="418" t="s">
        <v>397</v>
      </c>
      <c r="D135" s="414">
        <v>106</v>
      </c>
      <c r="E135" s="403">
        <f t="shared" si="10"/>
        <v>59.440165555818702</v>
      </c>
      <c r="F135" s="402">
        <v>5.05</v>
      </c>
      <c r="G135" s="415">
        <f t="shared" si="8"/>
        <v>300.17283605688442</v>
      </c>
    </row>
    <row r="136" spans="1:7" ht="15" x14ac:dyDescent="0.25">
      <c r="A136" s="427">
        <f t="shared" si="9"/>
        <v>118</v>
      </c>
      <c r="B136" s="412" t="str">
        <f>'[1]Под 6'!A126</f>
        <v>111</v>
      </c>
      <c r="C136" s="419" t="s">
        <v>398</v>
      </c>
      <c r="D136" s="414">
        <v>55.6</v>
      </c>
      <c r="E136" s="403">
        <f t="shared" si="10"/>
        <v>31.178049102863394</v>
      </c>
      <c r="F136" s="402">
        <v>5.05</v>
      </c>
      <c r="G136" s="415">
        <f t="shared" si="8"/>
        <v>157.44914796946014</v>
      </c>
    </row>
    <row r="137" spans="1:7" ht="15" x14ac:dyDescent="0.25">
      <c r="A137" s="427">
        <f t="shared" si="9"/>
        <v>119</v>
      </c>
      <c r="B137" s="412" t="str">
        <f>'[1]Под 6'!A127</f>
        <v>П/112</v>
      </c>
      <c r="C137" s="419" t="s">
        <v>399</v>
      </c>
      <c r="D137" s="414">
        <v>100.4</v>
      </c>
      <c r="E137" s="403">
        <f t="shared" si="10"/>
        <v>56.299930394379224</v>
      </c>
      <c r="F137" s="402">
        <v>5.05</v>
      </c>
      <c r="G137" s="415">
        <f t="shared" si="8"/>
        <v>284.31464849161506</v>
      </c>
    </row>
    <row r="138" spans="1:7" ht="15" x14ac:dyDescent="0.25">
      <c r="A138" s="427">
        <f t="shared" si="9"/>
        <v>120</v>
      </c>
      <c r="B138" s="412" t="str">
        <f>'[1]Под 6'!A128</f>
        <v>113</v>
      </c>
      <c r="C138" s="419" t="s">
        <v>400</v>
      </c>
      <c r="D138" s="414">
        <v>79.5</v>
      </c>
      <c r="E138" s="403">
        <f t="shared" si="10"/>
        <v>44.580124166864024</v>
      </c>
      <c r="F138" s="402">
        <v>5.05</v>
      </c>
      <c r="G138" s="415">
        <f t="shared" si="8"/>
        <v>225.12962704266332</v>
      </c>
    </row>
    <row r="139" spans="1:7" ht="15" x14ac:dyDescent="0.25">
      <c r="A139" s="427">
        <f t="shared" si="9"/>
        <v>121</v>
      </c>
      <c r="B139" s="412" t="str">
        <f>'[1]Под 6'!A129</f>
        <v>114</v>
      </c>
      <c r="C139" s="400" t="s">
        <v>401</v>
      </c>
      <c r="D139" s="414">
        <v>115.8</v>
      </c>
      <c r="E139" s="403">
        <f t="shared" si="10"/>
        <v>64.93557708833778</v>
      </c>
      <c r="F139" s="402">
        <v>5.05</v>
      </c>
      <c r="G139" s="415">
        <f t="shared" si="8"/>
        <v>327.92466429610579</v>
      </c>
    </row>
    <row r="140" spans="1:7" ht="15" x14ac:dyDescent="0.25">
      <c r="A140" s="427">
        <f t="shared" si="9"/>
        <v>122</v>
      </c>
      <c r="B140" s="412" t="str">
        <f>'[1]Под 6'!A130</f>
        <v>115</v>
      </c>
      <c r="C140" s="400" t="s">
        <v>402</v>
      </c>
      <c r="D140" s="414">
        <v>84.1</v>
      </c>
      <c r="E140" s="403">
        <f t="shared" si="10"/>
        <v>47.159603049475024</v>
      </c>
      <c r="F140" s="402">
        <v>5.05</v>
      </c>
      <c r="G140" s="415">
        <f t="shared" si="8"/>
        <v>238.15599539984885</v>
      </c>
    </row>
    <row r="141" spans="1:7" ht="15" x14ac:dyDescent="0.25">
      <c r="A141" s="427">
        <f t="shared" si="9"/>
        <v>123</v>
      </c>
      <c r="B141" s="412" t="str">
        <f>'[1]Под 6'!A131</f>
        <v>Л/116</v>
      </c>
      <c r="C141" s="400" t="s">
        <v>403</v>
      </c>
      <c r="D141" s="414">
        <v>82.5</v>
      </c>
      <c r="E141" s="403">
        <f t="shared" si="10"/>
        <v>46.262393003349459</v>
      </c>
      <c r="F141" s="402">
        <v>5.05</v>
      </c>
      <c r="G141" s="415">
        <f t="shared" si="8"/>
        <v>233.62508466691474</v>
      </c>
    </row>
    <row r="142" spans="1:7" ht="15" x14ac:dyDescent="0.25">
      <c r="A142" s="427">
        <f t="shared" si="9"/>
        <v>124</v>
      </c>
      <c r="B142" s="412" t="str">
        <f>'[1]Под 6'!A132</f>
        <v>117</v>
      </c>
      <c r="C142" s="400" t="s">
        <v>404</v>
      </c>
      <c r="D142" s="414">
        <v>44.4</v>
      </c>
      <c r="E142" s="403">
        <f t="shared" si="10"/>
        <v>24.897578779984439</v>
      </c>
      <c r="F142" s="402">
        <v>5.05</v>
      </c>
      <c r="G142" s="415">
        <f t="shared" si="8"/>
        <v>125.73277283892141</v>
      </c>
    </row>
    <row r="143" spans="1:7" ht="15" x14ac:dyDescent="0.25">
      <c r="A143" s="427">
        <f t="shared" si="9"/>
        <v>125</v>
      </c>
      <c r="B143" s="412" t="str">
        <f>'[1]Под 6'!A133</f>
        <v>118</v>
      </c>
      <c r="C143" s="400" t="s">
        <v>405</v>
      </c>
      <c r="D143" s="414">
        <v>45.5</v>
      </c>
      <c r="E143" s="403">
        <f t="shared" si="10"/>
        <v>25.514410686695765</v>
      </c>
      <c r="F143" s="402">
        <v>5.05</v>
      </c>
      <c r="G143" s="415">
        <f t="shared" si="8"/>
        <v>128.84777396781359</v>
      </c>
    </row>
    <row r="144" spans="1:7" ht="15" x14ac:dyDescent="0.25">
      <c r="A144" s="427">
        <f t="shared" si="9"/>
        <v>126</v>
      </c>
      <c r="B144" s="412" t="str">
        <f>'[1]Под 6'!A134</f>
        <v>119</v>
      </c>
      <c r="C144" s="400" t="s">
        <v>406</v>
      </c>
      <c r="D144" s="414">
        <v>107.4</v>
      </c>
      <c r="E144" s="403">
        <f t="shared" si="10"/>
        <v>60.225224346178578</v>
      </c>
      <c r="F144" s="402">
        <v>5.05</v>
      </c>
      <c r="G144" s="415">
        <f t="shared" si="8"/>
        <v>304.13738294820183</v>
      </c>
    </row>
    <row r="145" spans="1:7" ht="15" x14ac:dyDescent="0.25">
      <c r="A145" s="427">
        <f t="shared" si="9"/>
        <v>127</v>
      </c>
      <c r="B145" s="412" t="str">
        <f>'[1]Под 6'!A135</f>
        <v>120</v>
      </c>
      <c r="C145" s="400" t="s">
        <v>407</v>
      </c>
      <c r="D145" s="414">
        <v>53.2</v>
      </c>
      <c r="E145" s="403">
        <f t="shared" si="10"/>
        <v>29.83223403367505</v>
      </c>
      <c r="F145" s="402">
        <v>5.05</v>
      </c>
      <c r="G145" s="415">
        <f t="shared" si="8"/>
        <v>150.65278187005899</v>
      </c>
    </row>
    <row r="146" spans="1:7" ht="15" x14ac:dyDescent="0.25">
      <c r="A146" s="427">
        <f t="shared" si="9"/>
        <v>128</v>
      </c>
      <c r="B146" s="412" t="str">
        <f>'[1]Под 6'!A136</f>
        <v>П/121</v>
      </c>
      <c r="C146" s="400" t="s">
        <v>408</v>
      </c>
      <c r="D146" s="414">
        <v>100</v>
      </c>
      <c r="E146" s="403">
        <f t="shared" si="10"/>
        <v>56.075627882847833</v>
      </c>
      <c r="F146" s="402">
        <v>5.05</v>
      </c>
      <c r="G146" s="415">
        <f t="shared" si="8"/>
        <v>283.18192080838156</v>
      </c>
    </row>
    <row r="147" spans="1:7" ht="15" x14ac:dyDescent="0.25">
      <c r="A147" s="427">
        <f t="shared" si="9"/>
        <v>129</v>
      </c>
      <c r="B147" s="412" t="str">
        <f>'[1]Под 6'!A137</f>
        <v>122</v>
      </c>
      <c r="C147" s="400" t="s">
        <v>409</v>
      </c>
      <c r="D147" s="414">
        <v>90.7</v>
      </c>
      <c r="E147" s="403">
        <f t="shared" si="10"/>
        <v>50.860594489742986</v>
      </c>
      <c r="F147" s="402">
        <v>5.05</v>
      </c>
      <c r="G147" s="415">
        <f t="shared" si="8"/>
        <v>256.84600217320207</v>
      </c>
    </row>
    <row r="148" spans="1:7" ht="15" x14ac:dyDescent="0.25">
      <c r="A148" s="427">
        <f t="shared" si="9"/>
        <v>130</v>
      </c>
      <c r="B148" s="412" t="str">
        <f>'[1]Под 6'!A138</f>
        <v>123</v>
      </c>
      <c r="C148" s="417" t="s">
        <v>410</v>
      </c>
      <c r="D148" s="414">
        <v>116.6</v>
      </c>
      <c r="E148" s="403">
        <f t="shared" si="10"/>
        <v>65.384182111400577</v>
      </c>
      <c r="F148" s="402">
        <v>5.05</v>
      </c>
      <c r="G148" s="415">
        <f t="shared" si="8"/>
        <v>330.1901196625729</v>
      </c>
    </row>
    <row r="149" spans="1:7" ht="15" x14ac:dyDescent="0.25">
      <c r="A149" s="427">
        <f t="shared" si="9"/>
        <v>131</v>
      </c>
      <c r="B149" s="412" t="str">
        <f>'[1]Под 6'!A139</f>
        <v>124</v>
      </c>
      <c r="C149" s="418" t="s">
        <v>411</v>
      </c>
      <c r="D149" s="414">
        <v>84.2</v>
      </c>
      <c r="E149" s="403">
        <f t="shared" si="10"/>
        <v>47.215678677357872</v>
      </c>
      <c r="F149" s="402">
        <v>5.05</v>
      </c>
      <c r="G149" s="415">
        <f t="shared" si="8"/>
        <v>238.43917732065725</v>
      </c>
    </row>
    <row r="150" spans="1:7" ht="15" x14ac:dyDescent="0.25">
      <c r="A150" s="427">
        <f t="shared" si="9"/>
        <v>132</v>
      </c>
      <c r="B150" s="412" t="str">
        <f>'[1]Под 6'!A140</f>
        <v>Л/125</v>
      </c>
      <c r="C150" s="419" t="s">
        <v>412</v>
      </c>
      <c r="D150" s="414">
        <f>81.7</f>
        <v>81.7</v>
      </c>
      <c r="E150" s="403">
        <f t="shared" si="10"/>
        <v>45.813787980286683</v>
      </c>
      <c r="F150" s="402">
        <v>5.05</v>
      </c>
      <c r="G150" s="415">
        <f t="shared" si="8"/>
        <v>231.35962930044775</v>
      </c>
    </row>
    <row r="151" spans="1:7" ht="15" x14ac:dyDescent="0.25">
      <c r="A151" s="427">
        <f t="shared" si="9"/>
        <v>133</v>
      </c>
      <c r="B151" s="412" t="str">
        <f>'[1]Под 6'!A141</f>
        <v>126</v>
      </c>
      <c r="C151" s="419" t="s">
        <v>413</v>
      </c>
      <c r="D151" s="414">
        <v>44.5</v>
      </c>
      <c r="E151" s="403">
        <f t="shared" si="10"/>
        <v>24.953654407867283</v>
      </c>
      <c r="F151" s="402">
        <v>5.05</v>
      </c>
      <c r="G151" s="415">
        <f t="shared" si="8"/>
        <v>126.01595475972978</v>
      </c>
    </row>
    <row r="152" spans="1:7" ht="15" x14ac:dyDescent="0.25">
      <c r="A152" s="427">
        <f t="shared" si="9"/>
        <v>134</v>
      </c>
      <c r="B152" s="412" t="str">
        <f>'[1]Под 6'!A142</f>
        <v>127</v>
      </c>
      <c r="C152" s="419" t="s">
        <v>414</v>
      </c>
      <c r="D152" s="414">
        <v>46</v>
      </c>
      <c r="E152" s="403">
        <f t="shared" si="10"/>
        <v>25.794788826110004</v>
      </c>
      <c r="F152" s="402">
        <v>5.05</v>
      </c>
      <c r="G152" s="415">
        <f t="shared" si="8"/>
        <v>130.26368357185552</v>
      </c>
    </row>
    <row r="153" spans="1:7" ht="15" x14ac:dyDescent="0.25">
      <c r="A153" s="427">
        <f t="shared" si="9"/>
        <v>135</v>
      </c>
      <c r="B153" s="412" t="str">
        <f>'[1]Под 6'!A143</f>
        <v>128</v>
      </c>
      <c r="C153" s="426" t="s">
        <v>415</v>
      </c>
      <c r="D153" s="414">
        <f>107.7</f>
        <v>107.7</v>
      </c>
      <c r="E153" s="403">
        <f t="shared" si="10"/>
        <v>60.393451229827107</v>
      </c>
      <c r="F153" s="402">
        <v>5.05</v>
      </c>
      <c r="G153" s="415">
        <f t="shared" si="8"/>
        <v>304.9869287106269</v>
      </c>
    </row>
    <row r="154" spans="1:7" ht="15" x14ac:dyDescent="0.25">
      <c r="A154" s="427">
        <f t="shared" si="9"/>
        <v>136</v>
      </c>
      <c r="B154" s="412" t="str">
        <f>'[1]Под 6'!A144</f>
        <v>129</v>
      </c>
      <c r="C154" s="419" t="s">
        <v>416</v>
      </c>
      <c r="D154" s="414">
        <v>54.1</v>
      </c>
      <c r="E154" s="403">
        <f t="shared" ref="E154:E185" si="11">$E$4*D154/$A$5</f>
        <v>30.336914684620677</v>
      </c>
      <c r="F154" s="402">
        <v>5.05</v>
      </c>
      <c r="G154" s="415">
        <f t="shared" si="8"/>
        <v>153.20141915733441</v>
      </c>
    </row>
    <row r="155" spans="1:7" ht="15" x14ac:dyDescent="0.25">
      <c r="A155" s="427">
        <f t="shared" si="9"/>
        <v>137</v>
      </c>
      <c r="B155" s="412" t="str">
        <f>'[1]Под 6'!A145</f>
        <v>П/130</v>
      </c>
      <c r="C155" s="418" t="s">
        <v>417</v>
      </c>
      <c r="D155" s="414">
        <v>102</v>
      </c>
      <c r="E155" s="403">
        <f t="shared" si="11"/>
        <v>57.197140440504782</v>
      </c>
      <c r="F155" s="402">
        <v>5.05</v>
      </c>
      <c r="G155" s="415">
        <f t="shared" ref="G155:G218" si="12">E155*F155</f>
        <v>288.84555922454916</v>
      </c>
    </row>
    <row r="156" spans="1:7" ht="15" x14ac:dyDescent="0.25">
      <c r="A156" s="427">
        <f t="shared" si="9"/>
        <v>138</v>
      </c>
      <c r="B156" s="412" t="str">
        <f>'[1]Под 6'!A146</f>
        <v>131</v>
      </c>
      <c r="C156" s="418" t="s">
        <v>418</v>
      </c>
      <c r="D156" s="414">
        <v>79.2</v>
      </c>
      <c r="E156" s="403">
        <f t="shared" si="11"/>
        <v>44.411897283215481</v>
      </c>
      <c r="F156" s="402">
        <v>5.05</v>
      </c>
      <c r="G156" s="415">
        <f t="shared" si="12"/>
        <v>224.28008128023816</v>
      </c>
    </row>
    <row r="157" spans="1:7" ht="15" x14ac:dyDescent="0.25">
      <c r="A157" s="427">
        <f t="shared" si="9"/>
        <v>139</v>
      </c>
      <c r="B157" s="412" t="str">
        <f>'[1]Под 6'!A147</f>
        <v>132</v>
      </c>
      <c r="C157" s="419" t="s">
        <v>419</v>
      </c>
      <c r="D157" s="414">
        <v>116.8</v>
      </c>
      <c r="E157" s="403">
        <f t="shared" si="11"/>
        <v>65.496333367166272</v>
      </c>
      <c r="F157" s="402">
        <v>5.05</v>
      </c>
      <c r="G157" s="415">
        <f t="shared" si="12"/>
        <v>330.75648350418965</v>
      </c>
    </row>
    <row r="158" spans="1:7" ht="15" x14ac:dyDescent="0.25">
      <c r="A158" s="427">
        <f t="shared" ref="A158:A221" si="13">A157+1</f>
        <v>140</v>
      </c>
      <c r="B158" s="412" t="str">
        <f>'[1]Под 6'!A148</f>
        <v>133</v>
      </c>
      <c r="C158" s="419" t="s">
        <v>420</v>
      </c>
      <c r="D158" s="414">
        <v>83.7</v>
      </c>
      <c r="E158" s="403">
        <f t="shared" si="11"/>
        <v>46.935300537943633</v>
      </c>
      <c r="F158" s="402">
        <v>5.05</v>
      </c>
      <c r="G158" s="415">
        <f t="shared" si="12"/>
        <v>237.02326771661532</v>
      </c>
    </row>
    <row r="159" spans="1:7" ht="15" x14ac:dyDescent="0.25">
      <c r="A159" s="427">
        <f t="shared" si="13"/>
        <v>141</v>
      </c>
      <c r="B159" s="412" t="str">
        <f>'[1]Под 6'!A149</f>
        <v>Л/134</v>
      </c>
      <c r="C159" s="419" t="s">
        <v>421</v>
      </c>
      <c r="D159" s="414">
        <v>81.7</v>
      </c>
      <c r="E159" s="403">
        <f t="shared" si="11"/>
        <v>45.813787980286683</v>
      </c>
      <c r="F159" s="402">
        <v>5.05</v>
      </c>
      <c r="G159" s="415">
        <f t="shared" si="12"/>
        <v>231.35962930044775</v>
      </c>
    </row>
    <row r="160" spans="1:7" ht="15" x14ac:dyDescent="0.25">
      <c r="A160" s="427">
        <f t="shared" si="13"/>
        <v>142</v>
      </c>
      <c r="B160" s="412" t="str">
        <f>'[1]Под 6'!A150</f>
        <v>135</v>
      </c>
      <c r="C160" s="400" t="s">
        <v>422</v>
      </c>
      <c r="D160" s="414">
        <v>44.7</v>
      </c>
      <c r="E160" s="403">
        <f t="shared" si="11"/>
        <v>25.065805663632979</v>
      </c>
      <c r="F160" s="402">
        <v>5.05</v>
      </c>
      <c r="G160" s="415">
        <f t="shared" si="12"/>
        <v>126.58231860134654</v>
      </c>
    </row>
    <row r="161" spans="1:7" ht="15" x14ac:dyDescent="0.25">
      <c r="A161" s="427">
        <f t="shared" si="13"/>
        <v>143</v>
      </c>
      <c r="B161" s="412" t="str">
        <f>'[1]Под 6'!A151</f>
        <v>136</v>
      </c>
      <c r="C161" s="400" t="s">
        <v>423</v>
      </c>
      <c r="D161" s="414">
        <v>46.2</v>
      </c>
      <c r="E161" s="403">
        <f t="shared" si="11"/>
        <v>25.906940081875696</v>
      </c>
      <c r="F161" s="402">
        <v>5.05</v>
      </c>
      <c r="G161" s="415">
        <f t="shared" si="12"/>
        <v>130.83004741347227</v>
      </c>
    </row>
    <row r="162" spans="1:7" ht="15" x14ac:dyDescent="0.25">
      <c r="A162" s="427">
        <f t="shared" si="13"/>
        <v>144</v>
      </c>
      <c r="B162" s="412" t="str">
        <f>'[1]Под 6'!A152</f>
        <v>137</v>
      </c>
      <c r="C162" s="400" t="s">
        <v>424</v>
      </c>
      <c r="D162" s="414">
        <v>107.1</v>
      </c>
      <c r="E162" s="403">
        <f t="shared" si="11"/>
        <v>60.056997462530028</v>
      </c>
      <c r="F162" s="402">
        <v>5.05</v>
      </c>
      <c r="G162" s="415">
        <f t="shared" si="12"/>
        <v>303.28783718577665</v>
      </c>
    </row>
    <row r="163" spans="1:7" ht="15" x14ac:dyDescent="0.25">
      <c r="A163" s="427">
        <f t="shared" si="13"/>
        <v>145</v>
      </c>
      <c r="B163" s="412" t="str">
        <f>'[1]Под 6'!A153</f>
        <v>138</v>
      </c>
      <c r="C163" s="400" t="s">
        <v>425</v>
      </c>
      <c r="D163" s="414">
        <v>53.2</v>
      </c>
      <c r="E163" s="403">
        <f t="shared" si="11"/>
        <v>29.83223403367505</v>
      </c>
      <c r="F163" s="402">
        <v>5.05</v>
      </c>
      <c r="G163" s="415">
        <f t="shared" si="12"/>
        <v>150.65278187005899</v>
      </c>
    </row>
    <row r="164" spans="1:7" ht="15" x14ac:dyDescent="0.25">
      <c r="A164" s="427">
        <f t="shared" si="13"/>
        <v>146</v>
      </c>
      <c r="B164" s="412" t="str">
        <f>'[1]Под 6'!A154</f>
        <v>П/139</v>
      </c>
      <c r="C164" s="400" t="s">
        <v>426</v>
      </c>
      <c r="D164" s="414">
        <v>116</v>
      </c>
      <c r="E164" s="403">
        <f t="shared" si="11"/>
        <v>65.04772834410349</v>
      </c>
      <c r="F164" s="402">
        <v>5.05</v>
      </c>
      <c r="G164" s="415">
        <f t="shared" si="12"/>
        <v>328.49102813772259</v>
      </c>
    </row>
    <row r="165" spans="1:7" ht="15" x14ac:dyDescent="0.25">
      <c r="A165" s="427">
        <f t="shared" si="13"/>
        <v>147</v>
      </c>
      <c r="B165" s="412" t="str">
        <f>'[1]Под 6'!A155</f>
        <v>140</v>
      </c>
      <c r="C165" s="400" t="s">
        <v>427</v>
      </c>
      <c r="D165" s="414">
        <v>90.4</v>
      </c>
      <c r="E165" s="403">
        <f t="shared" si="11"/>
        <v>50.692367606094443</v>
      </c>
      <c r="F165" s="402">
        <v>5.05</v>
      </c>
      <c r="G165" s="415">
        <f t="shared" si="12"/>
        <v>255.99645641077691</v>
      </c>
    </row>
    <row r="166" spans="1:7" ht="15" x14ac:dyDescent="0.25">
      <c r="A166" s="427">
        <f t="shared" si="13"/>
        <v>148</v>
      </c>
      <c r="B166" s="412" t="str">
        <f>'[1]Под 6'!A156</f>
        <v>141</v>
      </c>
      <c r="C166" s="400" t="s">
        <v>428</v>
      </c>
      <c r="D166" s="414">
        <v>119.7</v>
      </c>
      <c r="E166" s="403">
        <f t="shared" si="11"/>
        <v>67.122526575768859</v>
      </c>
      <c r="F166" s="402">
        <v>5.05</v>
      </c>
      <c r="G166" s="415">
        <f t="shared" si="12"/>
        <v>338.96875920763273</v>
      </c>
    </row>
    <row r="167" spans="1:7" ht="15" x14ac:dyDescent="0.25">
      <c r="A167" s="427">
        <f t="shared" si="13"/>
        <v>149</v>
      </c>
      <c r="B167" s="412" t="str">
        <f>'[1]Под 6'!A157</f>
        <v>142</v>
      </c>
      <c r="C167" s="400" t="s">
        <v>429</v>
      </c>
      <c r="D167" s="414">
        <f>85</f>
        <v>85</v>
      </c>
      <c r="E167" s="403">
        <f t="shared" si="11"/>
        <v>47.664283700420661</v>
      </c>
      <c r="F167" s="402">
        <v>5.05</v>
      </c>
      <c r="G167" s="415">
        <f t="shared" si="12"/>
        <v>240.70463268712433</v>
      </c>
    </row>
    <row r="168" spans="1:7" ht="15" x14ac:dyDescent="0.25">
      <c r="A168" s="427">
        <f t="shared" si="13"/>
        <v>150</v>
      </c>
      <c r="B168" s="412" t="str">
        <f>'[1]Под 6'!A158</f>
        <v>Л/143</v>
      </c>
      <c r="C168" s="400" t="s">
        <v>430</v>
      </c>
      <c r="D168" s="414">
        <v>83</v>
      </c>
      <c r="E168" s="403">
        <f t="shared" si="11"/>
        <v>46.542771142763698</v>
      </c>
      <c r="F168" s="402">
        <v>5.05</v>
      </c>
      <c r="G168" s="415">
        <f t="shared" si="12"/>
        <v>235.04099427095667</v>
      </c>
    </row>
    <row r="169" spans="1:7" ht="15" x14ac:dyDescent="0.25">
      <c r="A169" s="427">
        <f t="shared" si="13"/>
        <v>151</v>
      </c>
      <c r="B169" s="412" t="str">
        <f>'[1]Под 6'!A159</f>
        <v>144</v>
      </c>
      <c r="C169" s="417" t="s">
        <v>431</v>
      </c>
      <c r="D169" s="414">
        <v>45.8</v>
      </c>
      <c r="E169" s="403">
        <f t="shared" si="11"/>
        <v>25.682637570344305</v>
      </c>
      <c r="F169" s="402">
        <v>5.05</v>
      </c>
      <c r="G169" s="415">
        <f t="shared" si="12"/>
        <v>129.69731973023875</v>
      </c>
    </row>
    <row r="170" spans="1:7" ht="15" x14ac:dyDescent="0.25">
      <c r="A170" s="427">
        <f t="shared" si="13"/>
        <v>152</v>
      </c>
      <c r="B170" s="412" t="str">
        <f>'[1]Под 6'!A160</f>
        <v>145</v>
      </c>
      <c r="C170" s="418" t="s">
        <v>432</v>
      </c>
      <c r="D170" s="414">
        <v>47.6</v>
      </c>
      <c r="E170" s="403">
        <f t="shared" si="11"/>
        <v>26.691998872235565</v>
      </c>
      <c r="F170" s="402">
        <v>5.05</v>
      </c>
      <c r="G170" s="415">
        <f t="shared" si="12"/>
        <v>134.7945943047896</v>
      </c>
    </row>
    <row r="171" spans="1:7" ht="15" x14ac:dyDescent="0.25">
      <c r="A171" s="427">
        <f t="shared" si="13"/>
        <v>153</v>
      </c>
      <c r="B171" s="412" t="str">
        <f>'[1]Под 6'!A161</f>
        <v>146</v>
      </c>
      <c r="C171" s="419" t="s">
        <v>433</v>
      </c>
      <c r="D171" s="414">
        <v>113.1</v>
      </c>
      <c r="E171" s="403">
        <f t="shared" si="11"/>
        <v>63.421535135500896</v>
      </c>
      <c r="F171" s="402">
        <v>5.05</v>
      </c>
      <c r="G171" s="415">
        <f t="shared" si="12"/>
        <v>320.27875243427951</v>
      </c>
    </row>
    <row r="172" spans="1:7" ht="15" x14ac:dyDescent="0.25">
      <c r="A172" s="427">
        <f t="shared" si="13"/>
        <v>154</v>
      </c>
      <c r="B172" s="412" t="str">
        <f>'[1]Под 6'!A162</f>
        <v>147</v>
      </c>
      <c r="C172" s="419" t="s">
        <v>434</v>
      </c>
      <c r="D172" s="414">
        <v>57.4</v>
      </c>
      <c r="E172" s="403">
        <f t="shared" si="11"/>
        <v>32.187410404754651</v>
      </c>
      <c r="F172" s="402">
        <v>5.05</v>
      </c>
      <c r="G172" s="415">
        <f t="shared" si="12"/>
        <v>162.54642254401099</v>
      </c>
    </row>
    <row r="173" spans="1:7" ht="15" x14ac:dyDescent="0.25">
      <c r="A173" s="427">
        <f t="shared" si="13"/>
        <v>155</v>
      </c>
      <c r="B173" s="412" t="str">
        <f>'[1]Под 6'!A163</f>
        <v>П/148</v>
      </c>
      <c r="C173" s="419" t="s">
        <v>435</v>
      </c>
      <c r="D173" s="414">
        <f>101.9</f>
        <v>101.9</v>
      </c>
      <c r="E173" s="403">
        <f t="shared" si="11"/>
        <v>57.141064812621941</v>
      </c>
      <c r="F173" s="402">
        <v>5.05</v>
      </c>
      <c r="G173" s="415">
        <f t="shared" si="12"/>
        <v>288.56237730374079</v>
      </c>
    </row>
    <row r="174" spans="1:7" ht="15" x14ac:dyDescent="0.25">
      <c r="A174" s="427">
        <f t="shared" si="13"/>
        <v>156</v>
      </c>
      <c r="B174" s="412" t="str">
        <f>'[1]Под 6'!A164</f>
        <v>149</v>
      </c>
      <c r="C174" s="426" t="s">
        <v>436</v>
      </c>
      <c r="D174" s="414">
        <f>81.4</f>
        <v>81.400000000000006</v>
      </c>
      <c r="E174" s="403">
        <f t="shared" si="11"/>
        <v>45.64556109663814</v>
      </c>
      <c r="F174" s="402">
        <v>5.05</v>
      </c>
      <c r="G174" s="415">
        <f t="shared" si="12"/>
        <v>230.5100835380226</v>
      </c>
    </row>
    <row r="175" spans="1:7" ht="15" x14ac:dyDescent="0.25">
      <c r="A175" s="427">
        <f t="shared" si="13"/>
        <v>157</v>
      </c>
      <c r="B175" s="412" t="str">
        <f>'[1]Под 6'!A165</f>
        <v>150</v>
      </c>
      <c r="C175" s="419" t="s">
        <v>437</v>
      </c>
      <c r="D175" s="414">
        <v>121.7</v>
      </c>
      <c r="E175" s="403">
        <f t="shared" si="11"/>
        <v>68.244039133425815</v>
      </c>
      <c r="F175" s="402">
        <v>5.05</v>
      </c>
      <c r="G175" s="415">
        <f t="shared" si="12"/>
        <v>344.63239762380033</v>
      </c>
    </row>
    <row r="176" spans="1:7" ht="15" x14ac:dyDescent="0.25">
      <c r="A176" s="427">
        <f t="shared" si="13"/>
        <v>158</v>
      </c>
      <c r="B176" s="412" t="str">
        <f>'[1]Под 6'!A166</f>
        <v>151</v>
      </c>
      <c r="C176" s="413" t="s">
        <v>438</v>
      </c>
      <c r="D176" s="414">
        <v>85.5</v>
      </c>
      <c r="E176" s="403">
        <f t="shared" si="11"/>
        <v>47.9446618398349</v>
      </c>
      <c r="F176" s="402">
        <v>5.05</v>
      </c>
      <c r="G176" s="415">
        <f t="shared" si="12"/>
        <v>242.12054229116623</v>
      </c>
    </row>
    <row r="177" spans="1:7" ht="15" x14ac:dyDescent="0.25">
      <c r="A177" s="427">
        <f t="shared" si="13"/>
        <v>159</v>
      </c>
      <c r="B177" s="412" t="str">
        <f>'[1]Под 6'!A173</f>
        <v>Л/152</v>
      </c>
      <c r="C177" s="418" t="s">
        <v>439</v>
      </c>
      <c r="D177" s="414">
        <v>83.1</v>
      </c>
      <c r="E177" s="403">
        <f t="shared" si="11"/>
        <v>46.598846770646546</v>
      </c>
      <c r="F177" s="402">
        <v>5.05</v>
      </c>
      <c r="G177" s="415">
        <f t="shared" si="12"/>
        <v>235.32417619176505</v>
      </c>
    </row>
    <row r="178" spans="1:7" ht="15" x14ac:dyDescent="0.25">
      <c r="A178" s="427">
        <f t="shared" si="13"/>
        <v>160</v>
      </c>
      <c r="B178" s="412" t="str">
        <f>'[1]Под 6'!A174</f>
        <v>153</v>
      </c>
      <c r="C178" s="419" t="s">
        <v>440</v>
      </c>
      <c r="D178" s="414">
        <v>45.8</v>
      </c>
      <c r="E178" s="403">
        <f t="shared" si="11"/>
        <v>25.682637570344305</v>
      </c>
      <c r="F178" s="402">
        <v>5.05</v>
      </c>
      <c r="G178" s="415">
        <f t="shared" si="12"/>
        <v>129.69731973023875</v>
      </c>
    </row>
    <row r="179" spans="1:7" ht="15" x14ac:dyDescent="0.25">
      <c r="A179" s="427">
        <f t="shared" si="13"/>
        <v>161</v>
      </c>
      <c r="B179" s="412" t="str">
        <f>'[1]Под 6'!A175</f>
        <v>154</v>
      </c>
      <c r="C179" s="419" t="s">
        <v>441</v>
      </c>
      <c r="D179" s="414">
        <f>47.6</f>
        <v>47.6</v>
      </c>
      <c r="E179" s="403">
        <f t="shared" si="11"/>
        <v>26.691998872235565</v>
      </c>
      <c r="F179" s="402">
        <v>5.05</v>
      </c>
      <c r="G179" s="415">
        <f t="shared" si="12"/>
        <v>134.7945943047896</v>
      </c>
    </row>
    <row r="180" spans="1:7" ht="15" x14ac:dyDescent="0.25">
      <c r="A180" s="427">
        <f t="shared" si="13"/>
        <v>162</v>
      </c>
      <c r="B180" s="412" t="str">
        <f>'[1]Под 6'!A176</f>
        <v>155</v>
      </c>
      <c r="C180" s="426" t="s">
        <v>442</v>
      </c>
      <c r="D180" s="414">
        <v>113</v>
      </c>
      <c r="E180" s="403">
        <f t="shared" si="11"/>
        <v>63.365459507618048</v>
      </c>
      <c r="F180" s="402">
        <v>5.05</v>
      </c>
      <c r="G180" s="415">
        <f t="shared" si="12"/>
        <v>319.99557051347114</v>
      </c>
    </row>
    <row r="181" spans="1:7" ht="15" x14ac:dyDescent="0.25">
      <c r="A181" s="427">
        <f t="shared" si="13"/>
        <v>163</v>
      </c>
      <c r="B181" s="412" t="str">
        <f>'[1]Под 6'!A177</f>
        <v>156</v>
      </c>
      <c r="C181" s="400" t="s">
        <v>443</v>
      </c>
      <c r="D181" s="414">
        <v>57</v>
      </c>
      <c r="E181" s="403">
        <f t="shared" si="11"/>
        <v>31.96310789322326</v>
      </c>
      <c r="F181" s="402">
        <v>5.05</v>
      </c>
      <c r="G181" s="415">
        <f t="shared" si="12"/>
        <v>161.41369486077747</v>
      </c>
    </row>
    <row r="182" spans="1:7" ht="15" x14ac:dyDescent="0.25">
      <c r="A182" s="427">
        <f t="shared" si="13"/>
        <v>164</v>
      </c>
      <c r="B182" s="412" t="str">
        <f>'[1]Под 6'!A178</f>
        <v>П/157</v>
      </c>
      <c r="C182" s="400" t="s">
        <v>444</v>
      </c>
      <c r="D182" s="414">
        <v>100.1</v>
      </c>
      <c r="E182" s="403">
        <f t="shared" si="11"/>
        <v>56.131703510730674</v>
      </c>
      <c r="F182" s="402">
        <v>5.05</v>
      </c>
      <c r="G182" s="415">
        <f t="shared" si="12"/>
        <v>283.46510272918988</v>
      </c>
    </row>
    <row r="183" spans="1:7" ht="15" x14ac:dyDescent="0.25">
      <c r="A183" s="427">
        <f t="shared" si="13"/>
        <v>165</v>
      </c>
      <c r="B183" s="412" t="str">
        <f>'[1]Под 6'!A179</f>
        <v>158</v>
      </c>
      <c r="C183" s="400" t="s">
        <v>445</v>
      </c>
      <c r="D183" s="414">
        <v>80.599999999999994</v>
      </c>
      <c r="E183" s="403">
        <f t="shared" si="11"/>
        <v>45.19695607357535</v>
      </c>
      <c r="F183" s="402">
        <v>5.05</v>
      </c>
      <c r="G183" s="415">
        <f t="shared" si="12"/>
        <v>228.24462817155552</v>
      </c>
    </row>
    <row r="184" spans="1:7" ht="15" x14ac:dyDescent="0.25">
      <c r="A184" s="427">
        <f t="shared" si="13"/>
        <v>166</v>
      </c>
      <c r="B184" s="412" t="str">
        <f>'[1]Под 6'!A180</f>
        <v>159</v>
      </c>
      <c r="C184" s="400" t="s">
        <v>446</v>
      </c>
      <c r="D184" s="414">
        <v>120.9</v>
      </c>
      <c r="E184" s="403">
        <f t="shared" si="11"/>
        <v>67.795434110363033</v>
      </c>
      <c r="F184" s="402">
        <v>5.05</v>
      </c>
      <c r="G184" s="415">
        <f t="shared" si="12"/>
        <v>342.36694225733328</v>
      </c>
    </row>
    <row r="185" spans="1:7" ht="15" x14ac:dyDescent="0.25">
      <c r="A185" s="427">
        <f t="shared" si="13"/>
        <v>167</v>
      </c>
      <c r="B185" s="412" t="str">
        <f>'[1]Под 6'!A181</f>
        <v>160</v>
      </c>
      <c r="C185" s="400" t="s">
        <v>447</v>
      </c>
      <c r="D185" s="414">
        <v>85.1</v>
      </c>
      <c r="E185" s="403">
        <f t="shared" si="11"/>
        <v>47.720359328303502</v>
      </c>
      <c r="F185" s="402">
        <v>5.05</v>
      </c>
      <c r="G185" s="415">
        <f t="shared" si="12"/>
        <v>240.98781460793268</v>
      </c>
    </row>
    <row r="186" spans="1:7" ht="15" x14ac:dyDescent="0.25">
      <c r="A186" s="427">
        <f t="shared" si="13"/>
        <v>168</v>
      </c>
      <c r="B186" s="412" t="str">
        <f>'[1]Под 6'!A182</f>
        <v>Л/161</v>
      </c>
      <c r="C186" s="400" t="s">
        <v>448</v>
      </c>
      <c r="D186" s="414">
        <v>84</v>
      </c>
      <c r="E186" s="403">
        <f t="shared" ref="E186:E217" si="14">$E$4*D186/$A$5</f>
        <v>47.103527421592176</v>
      </c>
      <c r="F186" s="402">
        <v>5.05</v>
      </c>
      <c r="G186" s="415">
        <f t="shared" si="12"/>
        <v>237.87281347904047</v>
      </c>
    </row>
    <row r="187" spans="1:7" ht="15" x14ac:dyDescent="0.25">
      <c r="A187" s="427">
        <f t="shared" si="13"/>
        <v>169</v>
      </c>
      <c r="B187" s="412" t="str">
        <f>'[1]Под 6'!A183</f>
        <v>162</v>
      </c>
      <c r="C187" s="400" t="s">
        <v>449</v>
      </c>
      <c r="D187" s="414">
        <v>45.7</v>
      </c>
      <c r="E187" s="403">
        <f t="shared" si="14"/>
        <v>25.626561942461461</v>
      </c>
      <c r="F187" s="402">
        <v>5.05</v>
      </c>
      <c r="G187" s="415">
        <f t="shared" si="12"/>
        <v>129.41413780943037</v>
      </c>
    </row>
    <row r="188" spans="1:7" ht="15" x14ac:dyDescent="0.25">
      <c r="A188" s="427">
        <f t="shared" si="13"/>
        <v>170</v>
      </c>
      <c r="B188" s="412" t="str">
        <f>'[1]Под 6'!A184</f>
        <v>163</v>
      </c>
      <c r="C188" s="400" t="s">
        <v>450</v>
      </c>
      <c r="D188" s="414">
        <v>49.2</v>
      </c>
      <c r="E188" s="403">
        <f t="shared" si="14"/>
        <v>27.58920891836113</v>
      </c>
      <c r="F188" s="402">
        <v>5.05</v>
      </c>
      <c r="G188" s="415">
        <f t="shared" si="12"/>
        <v>139.3255050377237</v>
      </c>
    </row>
    <row r="189" spans="1:7" ht="15" x14ac:dyDescent="0.25">
      <c r="A189" s="427">
        <f t="shared" si="13"/>
        <v>171</v>
      </c>
      <c r="B189" s="412" t="str">
        <f>'[1]Под 6'!A185</f>
        <v>164</v>
      </c>
      <c r="C189" s="400" t="s">
        <v>451</v>
      </c>
      <c r="D189" s="414">
        <v>111.7</v>
      </c>
      <c r="E189" s="403">
        <f t="shared" si="14"/>
        <v>62.636476345141027</v>
      </c>
      <c r="F189" s="402">
        <v>5.05</v>
      </c>
      <c r="G189" s="415">
        <f t="shared" si="12"/>
        <v>316.31420554296216</v>
      </c>
    </row>
    <row r="190" spans="1:7" ht="15" x14ac:dyDescent="0.25">
      <c r="A190" s="427">
        <f t="shared" si="13"/>
        <v>172</v>
      </c>
      <c r="B190" s="412" t="str">
        <f>'[1]Под 6'!A186</f>
        <v>165</v>
      </c>
      <c r="C190" s="417" t="s">
        <v>452</v>
      </c>
      <c r="D190" s="414">
        <v>57.9</v>
      </c>
      <c r="E190" s="403">
        <f t="shared" si="14"/>
        <v>32.46778854416889</v>
      </c>
      <c r="F190" s="402">
        <v>5.05</v>
      </c>
      <c r="G190" s="415">
        <f t="shared" si="12"/>
        <v>163.96233214805289</v>
      </c>
    </row>
    <row r="191" spans="1:7" ht="15" x14ac:dyDescent="0.25">
      <c r="A191" s="427">
        <f t="shared" si="13"/>
        <v>173</v>
      </c>
      <c r="B191" s="412" t="str">
        <f>'[1]Под 6'!A187</f>
        <v>П/166</v>
      </c>
      <c r="C191" s="418" t="s">
        <v>430</v>
      </c>
      <c r="D191" s="414">
        <v>104</v>
      </c>
      <c r="E191" s="403">
        <f t="shared" si="14"/>
        <v>58.318652998161745</v>
      </c>
      <c r="F191" s="402">
        <v>5.05</v>
      </c>
      <c r="G191" s="415">
        <f t="shared" si="12"/>
        <v>294.50919764071682</v>
      </c>
    </row>
    <row r="192" spans="1:7" ht="15" x14ac:dyDescent="0.25">
      <c r="A192" s="427">
        <f t="shared" si="13"/>
        <v>174</v>
      </c>
      <c r="B192" s="412" t="str">
        <f>'[1]Под 6'!A188</f>
        <v>167</v>
      </c>
      <c r="C192" s="419" t="s">
        <v>453</v>
      </c>
      <c r="D192" s="414">
        <v>91.8</v>
      </c>
      <c r="E192" s="403">
        <f t="shared" si="14"/>
        <v>51.477426396454312</v>
      </c>
      <c r="F192" s="402">
        <v>5.05</v>
      </c>
      <c r="G192" s="415">
        <f t="shared" si="12"/>
        <v>259.96100330209424</v>
      </c>
    </row>
    <row r="193" spans="1:7" ht="15" x14ac:dyDescent="0.25">
      <c r="A193" s="427">
        <f t="shared" si="13"/>
        <v>175</v>
      </c>
      <c r="B193" s="412" t="str">
        <f>'[1]Под 6'!A189</f>
        <v>168</v>
      </c>
      <c r="C193" s="419" t="s">
        <v>446</v>
      </c>
      <c r="D193" s="414">
        <v>124.1</v>
      </c>
      <c r="E193" s="403">
        <f t="shared" si="14"/>
        <v>69.589854202614148</v>
      </c>
      <c r="F193" s="402">
        <v>5.05</v>
      </c>
      <c r="G193" s="415">
        <f t="shared" si="12"/>
        <v>351.42876372320143</v>
      </c>
    </row>
    <row r="194" spans="1:7" ht="15" x14ac:dyDescent="0.25">
      <c r="A194" s="427">
        <f t="shared" si="13"/>
        <v>176</v>
      </c>
      <c r="B194" s="412" t="str">
        <f>'[1]Под 6'!A190</f>
        <v>169</v>
      </c>
      <c r="C194" s="419" t="s">
        <v>454</v>
      </c>
      <c r="D194" s="414">
        <v>85</v>
      </c>
      <c r="E194" s="403">
        <f t="shared" si="14"/>
        <v>47.664283700420661</v>
      </c>
      <c r="F194" s="402">
        <v>5.05</v>
      </c>
      <c r="G194" s="415">
        <f t="shared" si="12"/>
        <v>240.70463268712433</v>
      </c>
    </row>
    <row r="195" spans="1:7" ht="15" x14ac:dyDescent="0.25">
      <c r="A195" s="427">
        <f t="shared" si="13"/>
        <v>177</v>
      </c>
      <c r="B195" s="412" t="str">
        <f>'[1]Под 6'!A191</f>
        <v>Л/170</v>
      </c>
      <c r="C195" s="426" t="s">
        <v>455</v>
      </c>
      <c r="D195" s="414">
        <v>96.2</v>
      </c>
      <c r="E195" s="403">
        <f t="shared" si="14"/>
        <v>53.944754023299616</v>
      </c>
      <c r="F195" s="402">
        <v>5.05</v>
      </c>
      <c r="G195" s="415">
        <f t="shared" si="12"/>
        <v>272.42100781766305</v>
      </c>
    </row>
    <row r="196" spans="1:7" ht="15" x14ac:dyDescent="0.25">
      <c r="A196" s="427">
        <f t="shared" si="13"/>
        <v>178</v>
      </c>
      <c r="B196" s="412" t="str">
        <f>'[1]Под 6'!A192</f>
        <v>171</v>
      </c>
      <c r="C196" s="419" t="s">
        <v>456</v>
      </c>
      <c r="D196" s="414">
        <v>46.1</v>
      </c>
      <c r="E196" s="403">
        <f t="shared" si="14"/>
        <v>25.850864453992848</v>
      </c>
      <c r="F196" s="402">
        <v>5.05</v>
      </c>
      <c r="G196" s="415">
        <f t="shared" si="12"/>
        <v>130.54686549266387</v>
      </c>
    </row>
    <row r="197" spans="1:7" ht="15" x14ac:dyDescent="0.25">
      <c r="A197" s="427">
        <f t="shared" si="13"/>
        <v>179</v>
      </c>
      <c r="B197" s="412" t="str">
        <f>'[1]Под 6'!A193</f>
        <v>172</v>
      </c>
      <c r="C197" s="418" t="s">
        <v>457</v>
      </c>
      <c r="D197" s="414">
        <f>47.4</f>
        <v>47.4</v>
      </c>
      <c r="E197" s="403">
        <f t="shared" si="14"/>
        <v>26.579847616469873</v>
      </c>
      <c r="F197" s="402">
        <v>5.05</v>
      </c>
      <c r="G197" s="415">
        <f t="shared" si="12"/>
        <v>134.22823046317285</v>
      </c>
    </row>
    <row r="198" spans="1:7" ht="15" x14ac:dyDescent="0.25">
      <c r="A198" s="427">
        <f t="shared" si="13"/>
        <v>180</v>
      </c>
      <c r="B198" s="412" t="str">
        <f>'[1]Под 6'!A194</f>
        <v>173</v>
      </c>
      <c r="C198" s="418" t="s">
        <v>458</v>
      </c>
      <c r="D198" s="414">
        <v>112.6</v>
      </c>
      <c r="E198" s="403">
        <f t="shared" si="14"/>
        <v>63.14115699608665</v>
      </c>
      <c r="F198" s="402">
        <v>5.05</v>
      </c>
      <c r="G198" s="415">
        <f t="shared" si="12"/>
        <v>318.86284283023758</v>
      </c>
    </row>
    <row r="199" spans="1:7" ht="15" x14ac:dyDescent="0.25">
      <c r="A199" s="427">
        <f t="shared" si="13"/>
        <v>181</v>
      </c>
      <c r="B199" s="412" t="str">
        <f>'[1]Под 6'!A195</f>
        <v>174</v>
      </c>
      <c r="C199" s="419" t="s">
        <v>459</v>
      </c>
      <c r="D199" s="414">
        <v>57.2</v>
      </c>
      <c r="E199" s="403">
        <f t="shared" si="14"/>
        <v>32.075259148988962</v>
      </c>
      <c r="F199" s="402">
        <v>5.05</v>
      </c>
      <c r="G199" s="415">
        <f t="shared" si="12"/>
        <v>161.98005870239425</v>
      </c>
    </row>
    <row r="200" spans="1:7" ht="15" x14ac:dyDescent="0.25">
      <c r="A200" s="427">
        <f t="shared" si="13"/>
        <v>182</v>
      </c>
      <c r="B200" s="412" t="str">
        <f>'[1]Под 6'!A196</f>
        <v>П/175</v>
      </c>
      <c r="C200" s="419" t="s">
        <v>460</v>
      </c>
      <c r="D200" s="414">
        <v>117.5</v>
      </c>
      <c r="E200" s="403">
        <f t="shared" si="14"/>
        <v>65.888862762346193</v>
      </c>
      <c r="F200" s="402">
        <v>5.05</v>
      </c>
      <c r="G200" s="415">
        <f t="shared" si="12"/>
        <v>332.73875694984827</v>
      </c>
    </row>
    <row r="201" spans="1:7" ht="15" x14ac:dyDescent="0.25">
      <c r="A201" s="427">
        <f t="shared" si="13"/>
        <v>183</v>
      </c>
      <c r="B201" s="412" t="str">
        <f>'[1]Под 6'!A197</f>
        <v>176</v>
      </c>
      <c r="C201" s="419" t="s">
        <v>461</v>
      </c>
      <c r="D201" s="414">
        <v>81.099999999999994</v>
      </c>
      <c r="E201" s="403">
        <f t="shared" si="14"/>
        <v>45.477334212989589</v>
      </c>
      <c r="F201" s="402">
        <v>5.05</v>
      </c>
      <c r="G201" s="415">
        <f t="shared" si="12"/>
        <v>229.66053777559742</v>
      </c>
    </row>
    <row r="202" spans="1:7" ht="15" x14ac:dyDescent="0.25">
      <c r="A202" s="427">
        <f t="shared" si="13"/>
        <v>184</v>
      </c>
      <c r="B202" s="412" t="str">
        <f>'[1]Под 6'!A198</f>
        <v>177</v>
      </c>
      <c r="C202" s="818" t="s">
        <v>462</v>
      </c>
      <c r="D202" s="414">
        <f>214.1/2</f>
        <v>107.05</v>
      </c>
      <c r="E202" s="403">
        <f t="shared" si="14"/>
        <v>60.028959648588604</v>
      </c>
      <c r="F202" s="402">
        <v>5.05</v>
      </c>
      <c r="G202" s="415">
        <f t="shared" si="12"/>
        <v>303.14624622537247</v>
      </c>
    </row>
    <row r="203" spans="1:7" ht="15" x14ac:dyDescent="0.25">
      <c r="A203" s="427">
        <f t="shared" si="13"/>
        <v>185</v>
      </c>
      <c r="B203" s="412" t="str">
        <f>'[1]Под 6'!A199</f>
        <v>177а</v>
      </c>
      <c r="C203" s="818"/>
      <c r="D203" s="414">
        <f>214.1/2</f>
        <v>107.05</v>
      </c>
      <c r="E203" s="403">
        <f t="shared" si="14"/>
        <v>60.028959648588604</v>
      </c>
      <c r="F203" s="402">
        <v>5.05</v>
      </c>
      <c r="G203" s="415">
        <f t="shared" si="12"/>
        <v>303.14624622537247</v>
      </c>
    </row>
    <row r="204" spans="1:7" ht="15" x14ac:dyDescent="0.25">
      <c r="A204" s="427">
        <f t="shared" si="13"/>
        <v>186</v>
      </c>
      <c r="B204" s="412" t="str">
        <f>'[1]Под 6'!A200</f>
        <v>Л/178</v>
      </c>
      <c r="C204" s="400" t="s">
        <v>463</v>
      </c>
      <c r="D204" s="414">
        <v>85.5</v>
      </c>
      <c r="E204" s="403">
        <f t="shared" si="14"/>
        <v>47.9446618398349</v>
      </c>
      <c r="F204" s="402">
        <v>5.05</v>
      </c>
      <c r="G204" s="415">
        <f t="shared" si="12"/>
        <v>242.12054229116623</v>
      </c>
    </row>
    <row r="205" spans="1:7" ht="15" x14ac:dyDescent="0.25">
      <c r="A205" s="427">
        <f t="shared" si="13"/>
        <v>187</v>
      </c>
      <c r="B205" s="412" t="str">
        <f>'[1]Под 6'!A201</f>
        <v>179</v>
      </c>
      <c r="C205" s="400" t="s">
        <v>464</v>
      </c>
      <c r="D205" s="414">
        <v>45.7</v>
      </c>
      <c r="E205" s="403">
        <f t="shared" si="14"/>
        <v>25.626561942461461</v>
      </c>
      <c r="F205" s="402">
        <v>5.05</v>
      </c>
      <c r="G205" s="415">
        <f t="shared" si="12"/>
        <v>129.41413780943037</v>
      </c>
    </row>
    <row r="206" spans="1:7" ht="15" x14ac:dyDescent="0.25">
      <c r="A206" s="427">
        <f t="shared" si="13"/>
        <v>188</v>
      </c>
      <c r="B206" s="412" t="str">
        <f>'[1]Под 6'!A202</f>
        <v>180</v>
      </c>
      <c r="C206" s="400" t="s">
        <v>465</v>
      </c>
      <c r="D206" s="414">
        <v>47.3</v>
      </c>
      <c r="E206" s="403">
        <f t="shared" si="14"/>
        <v>26.523771988587022</v>
      </c>
      <c r="F206" s="402">
        <v>5.05</v>
      </c>
      <c r="G206" s="415">
        <f t="shared" si="12"/>
        <v>133.94504854236445</v>
      </c>
    </row>
    <row r="207" spans="1:7" ht="15" x14ac:dyDescent="0.25">
      <c r="A207" s="427">
        <f t="shared" si="13"/>
        <v>189</v>
      </c>
      <c r="B207" s="412" t="str">
        <f>'[1]Под 6'!A203</f>
        <v>181</v>
      </c>
      <c r="C207" s="400" t="s">
        <v>466</v>
      </c>
      <c r="D207" s="414">
        <v>111.5</v>
      </c>
      <c r="E207" s="403">
        <f t="shared" si="14"/>
        <v>62.524325089375331</v>
      </c>
      <c r="F207" s="402">
        <v>5.05</v>
      </c>
      <c r="G207" s="415">
        <f t="shared" si="12"/>
        <v>315.74784170134541</v>
      </c>
    </row>
    <row r="208" spans="1:7" ht="15" x14ac:dyDescent="0.25">
      <c r="A208" s="427">
        <f t="shared" si="13"/>
        <v>190</v>
      </c>
      <c r="B208" s="412" t="str">
        <f>'[1]Под 6'!A204</f>
        <v>182</v>
      </c>
      <c r="C208" s="400" t="s">
        <v>467</v>
      </c>
      <c r="D208" s="414">
        <v>57.7</v>
      </c>
      <c r="E208" s="403">
        <f t="shared" si="14"/>
        <v>32.355637288403202</v>
      </c>
      <c r="F208" s="402">
        <v>5.05</v>
      </c>
      <c r="G208" s="415">
        <f t="shared" si="12"/>
        <v>163.39596830643617</v>
      </c>
    </row>
    <row r="209" spans="1:7" ht="15" x14ac:dyDescent="0.25">
      <c r="A209" s="427">
        <f t="shared" si="13"/>
        <v>191</v>
      </c>
      <c r="B209" s="412" t="str">
        <f>'[1]Под 6'!A205</f>
        <v>П/183</v>
      </c>
      <c r="C209" s="426" t="s">
        <v>468</v>
      </c>
      <c r="D209" s="414">
        <v>115.8</v>
      </c>
      <c r="E209" s="403">
        <f t="shared" si="14"/>
        <v>64.93557708833778</v>
      </c>
      <c r="F209" s="402">
        <v>5.05</v>
      </c>
      <c r="G209" s="415">
        <f t="shared" si="12"/>
        <v>327.92466429610579</v>
      </c>
    </row>
    <row r="210" spans="1:7" ht="15" x14ac:dyDescent="0.25">
      <c r="A210" s="427">
        <f t="shared" si="13"/>
        <v>192</v>
      </c>
      <c r="B210" s="412" t="str">
        <f>'[1]Под 6'!A206</f>
        <v>184</v>
      </c>
      <c r="C210" s="400" t="s">
        <v>469</v>
      </c>
      <c r="D210" s="414">
        <v>79.900000000000006</v>
      </c>
      <c r="E210" s="403">
        <f t="shared" si="14"/>
        <v>44.804426678395423</v>
      </c>
      <c r="F210" s="402">
        <v>5.05</v>
      </c>
      <c r="G210" s="415">
        <f t="shared" si="12"/>
        <v>226.26235472589687</v>
      </c>
    </row>
    <row r="211" spans="1:7" ht="15" x14ac:dyDescent="0.25">
      <c r="A211" s="427">
        <f t="shared" si="13"/>
        <v>193</v>
      </c>
      <c r="B211" s="412" t="str">
        <f>'[1]Под 6'!A207</f>
        <v>185</v>
      </c>
      <c r="C211" s="400" t="s">
        <v>470</v>
      </c>
      <c r="D211" s="414">
        <v>124.5</v>
      </c>
      <c r="E211" s="403">
        <f t="shared" si="14"/>
        <v>69.814156714145554</v>
      </c>
      <c r="F211" s="402">
        <v>5.05</v>
      </c>
      <c r="G211" s="415">
        <f t="shared" si="12"/>
        <v>352.56149140643504</v>
      </c>
    </row>
    <row r="212" spans="1:7" ht="15" x14ac:dyDescent="0.25">
      <c r="A212" s="427">
        <f t="shared" si="13"/>
        <v>194</v>
      </c>
      <c r="B212" s="412" t="str">
        <f>'[1]Под 6'!A208</f>
        <v>186</v>
      </c>
      <c r="C212" s="400" t="s">
        <v>471</v>
      </c>
      <c r="D212" s="414">
        <v>85.9</v>
      </c>
      <c r="E212" s="403">
        <f t="shared" si="14"/>
        <v>48.168964351366284</v>
      </c>
      <c r="F212" s="402">
        <v>5.05</v>
      </c>
      <c r="G212" s="415">
        <f t="shared" si="12"/>
        <v>243.25326997439973</v>
      </c>
    </row>
    <row r="213" spans="1:7" ht="15" x14ac:dyDescent="0.25">
      <c r="A213" s="427">
        <f t="shared" si="13"/>
        <v>195</v>
      </c>
      <c r="B213" s="412" t="str">
        <f>'[1]Под 6'!A209</f>
        <v>Л/187</v>
      </c>
      <c r="C213" s="400" t="s">
        <v>472</v>
      </c>
      <c r="D213" s="414">
        <v>84.6</v>
      </c>
      <c r="E213" s="403">
        <f t="shared" si="14"/>
        <v>47.439981188889263</v>
      </c>
      <c r="F213" s="402">
        <v>5.05</v>
      </c>
      <c r="G213" s="415">
        <f t="shared" si="12"/>
        <v>239.57190500389078</v>
      </c>
    </row>
    <row r="214" spans="1:7" ht="15" x14ac:dyDescent="0.25">
      <c r="A214" s="427">
        <f t="shared" si="13"/>
        <v>196</v>
      </c>
      <c r="B214" s="412" t="str">
        <f>'[1]Под 6'!A210</f>
        <v>188</v>
      </c>
      <c r="C214" s="400" t="s">
        <v>431</v>
      </c>
      <c r="D214" s="414">
        <v>44.8</v>
      </c>
      <c r="E214" s="403">
        <f t="shared" si="14"/>
        <v>25.121881291515823</v>
      </c>
      <c r="F214" s="402">
        <v>5.05</v>
      </c>
      <c r="G214" s="415">
        <f t="shared" si="12"/>
        <v>126.8655005221549</v>
      </c>
    </row>
    <row r="215" spans="1:7" ht="15" x14ac:dyDescent="0.25">
      <c r="A215" s="427">
        <f t="shared" si="13"/>
        <v>197</v>
      </c>
      <c r="B215" s="412" t="str">
        <f>'[1]Под 6'!A211</f>
        <v>189</v>
      </c>
      <c r="C215" s="417" t="s">
        <v>473</v>
      </c>
      <c r="D215" s="414">
        <v>45.8</v>
      </c>
      <c r="E215" s="403">
        <f t="shared" si="14"/>
        <v>25.682637570344305</v>
      </c>
      <c r="F215" s="402">
        <v>5.05</v>
      </c>
      <c r="G215" s="415">
        <f t="shared" si="12"/>
        <v>129.69731973023875</v>
      </c>
    </row>
    <row r="216" spans="1:7" ht="15" x14ac:dyDescent="0.25">
      <c r="A216" s="427">
        <f t="shared" si="13"/>
        <v>198</v>
      </c>
      <c r="B216" s="412" t="str">
        <f>'[1]Под 6'!A212</f>
        <v>190</v>
      </c>
      <c r="C216" s="418" t="s">
        <v>474</v>
      </c>
      <c r="D216" s="414">
        <v>112.7</v>
      </c>
      <c r="E216" s="403">
        <f t="shared" si="14"/>
        <v>63.197232623969505</v>
      </c>
      <c r="F216" s="402">
        <v>5.05</v>
      </c>
      <c r="G216" s="415">
        <f t="shared" si="12"/>
        <v>319.14602475104601</v>
      </c>
    </row>
    <row r="217" spans="1:7" ht="15" x14ac:dyDescent="0.25">
      <c r="A217" s="427">
        <f t="shared" si="13"/>
        <v>199</v>
      </c>
      <c r="B217" s="412" t="str">
        <f>'[1]Под 6'!A213</f>
        <v>191</v>
      </c>
      <c r="C217" s="419" t="s">
        <v>475</v>
      </c>
      <c r="D217" s="414">
        <v>57.1</v>
      </c>
      <c r="E217" s="403">
        <f t="shared" si="14"/>
        <v>32.019183521106108</v>
      </c>
      <c r="F217" s="402">
        <v>5.05</v>
      </c>
      <c r="G217" s="415">
        <f t="shared" si="12"/>
        <v>161.69687678158584</v>
      </c>
    </row>
    <row r="218" spans="1:7" ht="15" x14ac:dyDescent="0.25">
      <c r="A218" s="427">
        <f t="shared" si="13"/>
        <v>200</v>
      </c>
      <c r="B218" s="412" t="str">
        <f>'[1]Под 6'!A214</f>
        <v>П/192</v>
      </c>
      <c r="C218" s="419" t="s">
        <v>476</v>
      </c>
      <c r="D218" s="414">
        <v>102.9</v>
      </c>
      <c r="E218" s="403">
        <f t="shared" ref="E218:E221" si="15">$E$4*D218/$A$5</f>
        <v>57.701821091450419</v>
      </c>
      <c r="F218" s="402">
        <v>5.05</v>
      </c>
      <c r="G218" s="415">
        <f t="shared" si="12"/>
        <v>291.39419651182459</v>
      </c>
    </row>
    <row r="219" spans="1:7" ht="15" x14ac:dyDescent="0.25">
      <c r="A219" s="427">
        <f t="shared" si="13"/>
        <v>201</v>
      </c>
      <c r="B219" s="412" t="str">
        <f>'[1]Под 6'!A215</f>
        <v>193</v>
      </c>
      <c r="C219" s="419" t="s">
        <v>477</v>
      </c>
      <c r="D219" s="414">
        <f>79.7</f>
        <v>79.7</v>
      </c>
      <c r="E219" s="403">
        <f t="shared" si="15"/>
        <v>44.69227542262972</v>
      </c>
      <c r="F219" s="402">
        <v>5.05</v>
      </c>
      <c r="G219" s="415">
        <f>E219*F219</f>
        <v>225.69599088428006</v>
      </c>
    </row>
    <row r="220" spans="1:7" ht="15" x14ac:dyDescent="0.25">
      <c r="A220" s="427">
        <f t="shared" si="13"/>
        <v>202</v>
      </c>
      <c r="B220" s="412" t="str">
        <f>'[1]Под 6'!A216</f>
        <v>194</v>
      </c>
      <c r="C220" s="426" t="s">
        <v>478</v>
      </c>
      <c r="D220" s="414">
        <v>124.2</v>
      </c>
      <c r="E220" s="403">
        <f t="shared" si="15"/>
        <v>69.64592983049701</v>
      </c>
      <c r="F220" s="402">
        <v>5.05</v>
      </c>
      <c r="G220" s="415">
        <f>E220*F220</f>
        <v>351.71194564400992</v>
      </c>
    </row>
    <row r="221" spans="1:7" ht="15" x14ac:dyDescent="0.25">
      <c r="A221" s="433">
        <f t="shared" si="13"/>
        <v>203</v>
      </c>
      <c r="B221" s="434" t="str">
        <f>'[1]Под 6'!A217</f>
        <v>195</v>
      </c>
      <c r="C221" s="419" t="s">
        <v>479</v>
      </c>
      <c r="D221" s="414">
        <v>86.4</v>
      </c>
      <c r="E221" s="403">
        <f t="shared" si="15"/>
        <v>48.449342490780523</v>
      </c>
      <c r="F221" s="402">
        <v>5.05</v>
      </c>
      <c r="G221" s="415">
        <f>E221*F221</f>
        <v>244.66917957844163</v>
      </c>
    </row>
    <row r="222" spans="1:7" x14ac:dyDescent="0.2">
      <c r="A222" s="427"/>
      <c r="B222" s="435"/>
      <c r="C222" s="436"/>
      <c r="D222" s="437">
        <f>SUM(D26:D221)</f>
        <v>16075.800000000007</v>
      </c>
      <c r="E222" s="437">
        <f>SUM(E26:E221)</f>
        <v>9014.6057871908451</v>
      </c>
      <c r="F222" s="438"/>
      <c r="G222" s="437">
        <f>SUM(G26:G221)</f>
        <v>45523.759225313821</v>
      </c>
    </row>
    <row r="223" spans="1:7" x14ac:dyDescent="0.2">
      <c r="C223" s="439" t="s">
        <v>1017</v>
      </c>
      <c r="D223" s="394">
        <f>D222+D25</f>
        <v>17471.600000000006</v>
      </c>
      <c r="E223" s="394">
        <f>E222+E25</f>
        <v>9797.3094011796347</v>
      </c>
      <c r="G223" s="380">
        <f>G222+G25</f>
        <v>49476.412475957208</v>
      </c>
    </row>
    <row r="224" spans="1:7" x14ac:dyDescent="0.2">
      <c r="E224" s="440"/>
    </row>
    <row r="227" spans="2:2" x14ac:dyDescent="0.2">
      <c r="B227" s="441"/>
    </row>
    <row r="228" spans="2:2" x14ac:dyDescent="0.2">
      <c r="B228" s="441"/>
    </row>
    <row r="229" spans="2:2" x14ac:dyDescent="0.2">
      <c r="B229" s="441"/>
    </row>
    <row r="230" spans="2:2" x14ac:dyDescent="0.2">
      <c r="B230" s="441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8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25"/>
      <c r="B1" s="825"/>
      <c r="C1" s="825"/>
      <c r="D1" s="825"/>
      <c r="E1" s="825"/>
    </row>
    <row r="2" spans="1:7" ht="33.75" customHeight="1" x14ac:dyDescent="0.2">
      <c r="A2" s="827" t="s">
        <v>1049</v>
      </c>
      <c r="B2" s="827"/>
      <c r="C2" s="827"/>
      <c r="D2" s="827"/>
      <c r="E2" s="827"/>
    </row>
    <row r="3" spans="1:7" ht="19.5" customHeight="1" x14ac:dyDescent="0.2">
      <c r="A3" s="828" t="s">
        <v>1427</v>
      </c>
      <c r="B3" s="828"/>
      <c r="C3" s="828"/>
      <c r="D3" s="828"/>
      <c r="E3" s="828"/>
    </row>
    <row r="4" spans="1:7" ht="15" x14ac:dyDescent="0.35">
      <c r="A4" s="826" t="s">
        <v>1429</v>
      </c>
      <c r="B4" s="826"/>
      <c r="C4" s="368"/>
      <c r="D4" s="369"/>
      <c r="E4" s="368">
        <v>24861.41</v>
      </c>
    </row>
    <row r="5" spans="1:7" ht="15" x14ac:dyDescent="0.25">
      <c r="A5" s="377">
        <v>44335.5</v>
      </c>
      <c r="B5" s="199" t="s">
        <v>1334</v>
      </c>
      <c r="C5" s="200"/>
      <c r="D5" s="200"/>
      <c r="E5" s="198"/>
    </row>
    <row r="6" spans="1:7" ht="15" x14ac:dyDescent="0.25">
      <c r="A6" s="370" t="s">
        <v>1428</v>
      </c>
      <c r="B6" s="294">
        <f>E4*5.05/A5</f>
        <v>2.8318192080838154</v>
      </c>
      <c r="C6" s="200" t="s">
        <v>1028</v>
      </c>
      <c r="D6" s="200"/>
      <c r="E6" s="198"/>
    </row>
    <row r="7" spans="1:7" ht="15" x14ac:dyDescent="0.25">
      <c r="A7" s="201" t="s">
        <v>1018</v>
      </c>
      <c r="B7" s="201"/>
      <c r="C7" s="201"/>
      <c r="D7" s="201"/>
      <c r="E7" s="198"/>
    </row>
    <row r="8" spans="1:7" ht="15" x14ac:dyDescent="0.25">
      <c r="A8" s="199" t="s">
        <v>1022</v>
      </c>
      <c r="B8" s="199"/>
      <c r="C8" s="199"/>
      <c r="D8" s="199"/>
      <c r="E8" s="198"/>
    </row>
    <row r="9" spans="1:7" ht="15" x14ac:dyDescent="0.25">
      <c r="A9" s="824" t="s">
        <v>1023</v>
      </c>
      <c r="B9" s="824"/>
      <c r="C9" s="824"/>
      <c r="D9" s="824"/>
      <c r="E9" s="202"/>
    </row>
    <row r="10" spans="1:7" ht="15" x14ac:dyDescent="0.25">
      <c r="A10" s="199" t="s">
        <v>1019</v>
      </c>
      <c r="B10" s="199"/>
      <c r="C10" s="199"/>
      <c r="D10" s="199"/>
      <c r="E10" s="202"/>
    </row>
    <row r="11" spans="1:7" ht="15" x14ac:dyDescent="0.25">
      <c r="A11" s="824" t="s">
        <v>1024</v>
      </c>
      <c r="B11" s="824"/>
      <c r="C11" s="824"/>
      <c r="D11" s="824"/>
      <c r="E11" s="203"/>
    </row>
    <row r="12" spans="1:7" ht="15" x14ac:dyDescent="0.25">
      <c r="A12" s="132"/>
      <c r="B12" s="132"/>
      <c r="C12" s="132"/>
      <c r="D12" s="132"/>
      <c r="E12" s="133"/>
      <c r="F12" s="134"/>
    </row>
    <row r="13" spans="1:7" ht="15" x14ac:dyDescent="0.25">
      <c r="B13" s="37"/>
      <c r="C13" s="296" t="s">
        <v>2002</v>
      </c>
    </row>
    <row r="14" spans="1:7" s="35" customFormat="1" ht="25.5" x14ac:dyDescent="0.2">
      <c r="A14" s="34" t="s">
        <v>23</v>
      </c>
      <c r="B14" s="39" t="s">
        <v>24</v>
      </c>
      <c r="C14" s="39"/>
      <c r="D14" s="34" t="s">
        <v>26</v>
      </c>
      <c r="E14" s="40" t="s">
        <v>25</v>
      </c>
      <c r="F14" s="34" t="s">
        <v>1020</v>
      </c>
      <c r="G14" s="34" t="s">
        <v>1021</v>
      </c>
    </row>
    <row r="15" spans="1:7" ht="15" x14ac:dyDescent="0.25">
      <c r="A15" s="36"/>
      <c r="B15" s="41" t="s">
        <v>27</v>
      </c>
      <c r="C15" s="41"/>
      <c r="D15" s="42"/>
      <c r="E15" s="43"/>
      <c r="F15" s="44"/>
      <c r="G15" s="44"/>
    </row>
    <row r="16" spans="1:7" ht="15" x14ac:dyDescent="0.25">
      <c r="A16" s="36"/>
      <c r="B16" s="41" t="s">
        <v>28</v>
      </c>
      <c r="C16" s="41"/>
      <c r="D16" s="36"/>
      <c r="E16" s="43"/>
      <c r="F16" s="44"/>
      <c r="G16" s="44"/>
    </row>
    <row r="17" spans="1:7" ht="15" x14ac:dyDescent="0.25">
      <c r="A17" s="36">
        <v>1</v>
      </c>
      <c r="B17" s="45" t="s">
        <v>29</v>
      </c>
      <c r="C17" s="197" t="s">
        <v>30</v>
      </c>
      <c r="D17" s="44">
        <v>61.9</v>
      </c>
      <c r="E17" s="43">
        <f>D17/$A$5*$E$4</f>
        <v>34.710813659482803</v>
      </c>
      <c r="F17" s="717">
        <v>5.05</v>
      </c>
      <c r="G17" s="44">
        <f>E17*F17</f>
        <v>175.28960898038815</v>
      </c>
    </row>
    <row r="18" spans="1:7" ht="15" x14ac:dyDescent="0.25">
      <c r="A18" s="36">
        <f>A17+1</f>
        <v>2</v>
      </c>
      <c r="B18" s="45" t="s">
        <v>31</v>
      </c>
      <c r="C18" s="197" t="s">
        <v>32</v>
      </c>
      <c r="D18" s="204">
        <v>47.3</v>
      </c>
      <c r="E18" s="43">
        <f t="shared" ref="E18:E35" si="0">D18/$A$5*$E$4</f>
        <v>26.523771988587022</v>
      </c>
      <c r="F18" s="717">
        <v>5.05</v>
      </c>
      <c r="G18" s="44">
        <f t="shared" ref="G18:G84" si="1">E18*F18</f>
        <v>133.94504854236445</v>
      </c>
    </row>
    <row r="19" spans="1:7" ht="15" x14ac:dyDescent="0.25">
      <c r="A19" s="36">
        <f t="shared" ref="A19:A35" si="2">A18+1</f>
        <v>3</v>
      </c>
      <c r="B19" s="45" t="s">
        <v>33</v>
      </c>
      <c r="C19" s="197" t="s">
        <v>34</v>
      </c>
      <c r="D19" s="204">
        <v>60.9</v>
      </c>
      <c r="E19" s="43">
        <f t="shared" si="0"/>
        <v>34.150057380654324</v>
      </c>
      <c r="F19" s="717">
        <v>5.05</v>
      </c>
      <c r="G19" s="44">
        <f t="shared" si="1"/>
        <v>172.45778977230432</v>
      </c>
    </row>
    <row r="20" spans="1:7" ht="15" x14ac:dyDescent="0.25">
      <c r="A20" s="36">
        <f t="shared" si="2"/>
        <v>4</v>
      </c>
      <c r="B20" s="45" t="s">
        <v>35</v>
      </c>
      <c r="C20" s="197" t="s">
        <v>36</v>
      </c>
      <c r="D20" s="204">
        <v>130.80000000000001</v>
      </c>
      <c r="E20" s="43">
        <f t="shared" si="0"/>
        <v>73.346921270764966</v>
      </c>
      <c r="F20" s="717">
        <v>5.05</v>
      </c>
      <c r="G20" s="44">
        <f t="shared" si="1"/>
        <v>370.40195241736308</v>
      </c>
    </row>
    <row r="21" spans="1:7" ht="15" x14ac:dyDescent="0.25">
      <c r="A21" s="36">
        <f t="shared" si="2"/>
        <v>5</v>
      </c>
      <c r="B21" s="45" t="s">
        <v>37</v>
      </c>
      <c r="C21" s="197" t="s">
        <v>38</v>
      </c>
      <c r="D21" s="204">
        <v>107.1</v>
      </c>
      <c r="E21" s="43">
        <f t="shared" si="0"/>
        <v>60.05699746253002</v>
      </c>
      <c r="F21" s="717">
        <v>5.05</v>
      </c>
      <c r="G21" s="44">
        <f t="shared" si="1"/>
        <v>303.2878371857766</v>
      </c>
    </row>
    <row r="22" spans="1:7" ht="15" x14ac:dyDescent="0.25">
      <c r="A22" s="36">
        <f t="shared" si="2"/>
        <v>6</v>
      </c>
      <c r="B22" s="45" t="s">
        <v>39</v>
      </c>
      <c r="C22" s="197" t="s">
        <v>40</v>
      </c>
      <c r="D22" s="204">
        <v>63.6</v>
      </c>
      <c r="E22" s="43">
        <f t="shared" si="0"/>
        <v>35.664099333491222</v>
      </c>
      <c r="F22" s="717">
        <v>5.05</v>
      </c>
      <c r="G22" s="44">
        <f t="shared" si="1"/>
        <v>180.10370163413066</v>
      </c>
    </row>
    <row r="23" spans="1:7" ht="15" x14ac:dyDescent="0.25">
      <c r="A23" s="67">
        <f t="shared" si="2"/>
        <v>7</v>
      </c>
      <c r="B23" s="50" t="s">
        <v>41</v>
      </c>
      <c r="C23" s="267" t="s">
        <v>42</v>
      </c>
      <c r="D23" s="307">
        <v>20.399999999999999</v>
      </c>
      <c r="E23" s="308">
        <f t="shared" si="0"/>
        <v>11.439428088100955</v>
      </c>
      <c r="F23" s="717">
        <v>5.05</v>
      </c>
      <c r="G23" s="307">
        <f t="shared" si="1"/>
        <v>57.769111844909823</v>
      </c>
    </row>
    <row r="24" spans="1:7" ht="15" x14ac:dyDescent="0.25">
      <c r="A24" s="36">
        <f t="shared" si="2"/>
        <v>8</v>
      </c>
      <c r="B24" s="51" t="s">
        <v>43</v>
      </c>
      <c r="C24" s="197" t="s">
        <v>44</v>
      </c>
      <c r="D24" s="44">
        <v>32.299999999999997</v>
      </c>
      <c r="E24" s="43">
        <f t="shared" si="0"/>
        <v>18.112427806159847</v>
      </c>
      <c r="F24" s="717">
        <v>5.05</v>
      </c>
      <c r="G24" s="44">
        <f t="shared" si="1"/>
        <v>91.467760421107229</v>
      </c>
    </row>
    <row r="25" spans="1:7" ht="15" x14ac:dyDescent="0.25">
      <c r="A25" s="36">
        <f t="shared" si="2"/>
        <v>9</v>
      </c>
      <c r="B25" s="48" t="s">
        <v>45</v>
      </c>
      <c r="C25" s="207" t="s">
        <v>46</v>
      </c>
      <c r="D25" s="309">
        <v>69.8</v>
      </c>
      <c r="E25" s="310">
        <f t="shared" si="0"/>
        <v>39.14078826222778</v>
      </c>
      <c r="F25" s="717">
        <v>5.05</v>
      </c>
      <c r="G25" s="309">
        <f t="shared" si="1"/>
        <v>197.66098072425029</v>
      </c>
    </row>
    <row r="26" spans="1:7" ht="15" x14ac:dyDescent="0.25">
      <c r="A26" s="36">
        <f t="shared" si="2"/>
        <v>10</v>
      </c>
      <c r="B26" s="45" t="s">
        <v>47</v>
      </c>
      <c r="C26" s="197" t="s">
        <v>48</v>
      </c>
      <c r="D26" s="44">
        <f>28.95*2</f>
        <v>57.9</v>
      </c>
      <c r="E26" s="43">
        <f t="shared" si="0"/>
        <v>32.46778854416889</v>
      </c>
      <c r="F26" s="717">
        <v>5.05</v>
      </c>
      <c r="G26" s="44">
        <f t="shared" si="1"/>
        <v>163.96233214805289</v>
      </c>
    </row>
    <row r="27" spans="1:7" ht="15" x14ac:dyDescent="0.25">
      <c r="A27" s="36">
        <f t="shared" si="2"/>
        <v>11</v>
      </c>
      <c r="B27" s="45" t="s">
        <v>49</v>
      </c>
      <c r="C27" s="197" t="s">
        <v>50</v>
      </c>
      <c r="D27" s="44">
        <v>78.8</v>
      </c>
      <c r="E27" s="43">
        <f t="shared" si="0"/>
        <v>44.18759477168409</v>
      </c>
      <c r="F27" s="717">
        <v>5.05</v>
      </c>
      <c r="G27" s="44">
        <f t="shared" si="1"/>
        <v>223.14735359700464</v>
      </c>
    </row>
    <row r="28" spans="1:7" ht="15" x14ac:dyDescent="0.25">
      <c r="A28" s="36">
        <f t="shared" si="2"/>
        <v>12</v>
      </c>
      <c r="B28" s="45" t="s">
        <v>51</v>
      </c>
      <c r="C28" s="197" t="s">
        <v>52</v>
      </c>
      <c r="D28" s="44">
        <v>46</v>
      </c>
      <c r="E28" s="43">
        <f t="shared" si="0"/>
        <v>25.794788826110004</v>
      </c>
      <c r="F28" s="717">
        <v>5.05</v>
      </c>
      <c r="G28" s="44">
        <f t="shared" si="1"/>
        <v>130.26368357185552</v>
      </c>
    </row>
    <row r="29" spans="1:7" ht="15.75" thickBot="1" x14ac:dyDescent="0.3">
      <c r="A29" s="36">
        <f t="shared" si="2"/>
        <v>13</v>
      </c>
      <c r="B29" s="47" t="s">
        <v>53</v>
      </c>
      <c r="C29" s="206" t="s">
        <v>996</v>
      </c>
      <c r="D29" s="44">
        <v>7</v>
      </c>
      <c r="E29" s="43">
        <f t="shared" si="0"/>
        <v>3.9252939517993481</v>
      </c>
      <c r="F29" s="717">
        <v>5.05</v>
      </c>
      <c r="G29" s="44">
        <f t="shared" si="1"/>
        <v>19.822734456586709</v>
      </c>
    </row>
    <row r="30" spans="1:7" ht="15.75" thickTop="1" x14ac:dyDescent="0.25">
      <c r="A30" s="36">
        <f t="shared" si="2"/>
        <v>14</v>
      </c>
      <c r="B30" s="48" t="s">
        <v>54</v>
      </c>
      <c r="C30" s="207" t="s">
        <v>55</v>
      </c>
      <c r="D30" s="44">
        <v>201.3</v>
      </c>
      <c r="E30" s="43">
        <f t="shared" si="0"/>
        <v>112.8802389281727</v>
      </c>
      <c r="F30" s="717">
        <v>5.05</v>
      </c>
      <c r="G30" s="44">
        <f t="shared" si="1"/>
        <v>570.04520658727211</v>
      </c>
    </row>
    <row r="31" spans="1:7" ht="15" x14ac:dyDescent="0.25">
      <c r="A31" s="36">
        <f t="shared" si="2"/>
        <v>15</v>
      </c>
      <c r="B31" s="45" t="s">
        <v>56</v>
      </c>
      <c r="C31" s="197" t="s">
        <v>57</v>
      </c>
      <c r="D31" s="44">
        <v>39.200000000000003</v>
      </c>
      <c r="E31" s="43">
        <f t="shared" si="0"/>
        <v>21.981646130076349</v>
      </c>
      <c r="F31" s="717">
        <v>5.05</v>
      </c>
      <c r="G31" s="44">
        <f t="shared" si="1"/>
        <v>111.00731295688556</v>
      </c>
    </row>
    <row r="32" spans="1:7" ht="15" x14ac:dyDescent="0.25">
      <c r="A32" s="36">
        <f t="shared" si="2"/>
        <v>16</v>
      </c>
      <c r="B32" s="50" t="s">
        <v>58</v>
      </c>
      <c r="C32" s="197" t="s">
        <v>59</v>
      </c>
      <c r="D32" s="44">
        <v>45</v>
      </c>
      <c r="E32" s="43">
        <f t="shared" si="0"/>
        <v>25.234032547281526</v>
      </c>
      <c r="F32" s="717">
        <v>5.05</v>
      </c>
      <c r="G32" s="44">
        <f t="shared" si="1"/>
        <v>127.43186436377169</v>
      </c>
    </row>
    <row r="33" spans="1:7" ht="15" x14ac:dyDescent="0.25">
      <c r="A33" s="36">
        <f t="shared" si="2"/>
        <v>17</v>
      </c>
      <c r="B33" s="45" t="s">
        <v>60</v>
      </c>
      <c r="C33" s="197" t="s">
        <v>61</v>
      </c>
      <c r="D33" s="44">
        <v>49.4</v>
      </c>
      <c r="E33" s="43">
        <f t="shared" si="0"/>
        <v>27.70136017412683</v>
      </c>
      <c r="F33" s="717">
        <v>5.05</v>
      </c>
      <c r="G33" s="44">
        <f t="shared" si="1"/>
        <v>139.89186887934048</v>
      </c>
    </row>
    <row r="34" spans="1:7" ht="15" x14ac:dyDescent="0.25">
      <c r="A34" s="36">
        <f t="shared" si="2"/>
        <v>18</v>
      </c>
      <c r="B34" s="45" t="s">
        <v>62</v>
      </c>
      <c r="C34" s="197" t="s">
        <v>63</v>
      </c>
      <c r="D34" s="44">
        <v>112.8</v>
      </c>
      <c r="E34" s="43">
        <f t="shared" si="0"/>
        <v>63.253308251852346</v>
      </c>
      <c r="F34" s="717">
        <v>5.05</v>
      </c>
      <c r="G34" s="44">
        <f t="shared" si="1"/>
        <v>319.42920667185433</v>
      </c>
    </row>
    <row r="35" spans="1:7" ht="15" x14ac:dyDescent="0.25">
      <c r="A35" s="36">
        <f t="shared" si="2"/>
        <v>19</v>
      </c>
      <c r="B35" s="45" t="s">
        <v>64</v>
      </c>
      <c r="C35" s="197" t="s">
        <v>65</v>
      </c>
      <c r="D35" s="44">
        <v>112.2</v>
      </c>
      <c r="E35" s="43">
        <f t="shared" si="0"/>
        <v>62.916854484555266</v>
      </c>
      <c r="F35" s="717">
        <v>5.05</v>
      </c>
      <c r="G35" s="44">
        <f t="shared" si="1"/>
        <v>317.73011514700408</v>
      </c>
    </row>
    <row r="36" spans="1:7" ht="15" x14ac:dyDescent="0.25">
      <c r="A36" s="36"/>
      <c r="B36" s="45"/>
      <c r="C36" s="46"/>
      <c r="D36" s="44">
        <f>SUM(D17:D35)</f>
        <v>1343.7</v>
      </c>
      <c r="E36" s="44">
        <f>SUM(E17:E35)</f>
        <v>753.48821186182636</v>
      </c>
      <c r="F36" s="717">
        <v>5.05</v>
      </c>
      <c r="G36" s="44">
        <f>SUM(G17:G35)</f>
        <v>3805.1154699022227</v>
      </c>
    </row>
    <row r="37" spans="1:7" ht="15" x14ac:dyDescent="0.25">
      <c r="A37" s="36">
        <f>A35+1</f>
        <v>20</v>
      </c>
      <c r="B37" s="51" t="s">
        <v>66</v>
      </c>
      <c r="C37" s="197" t="s">
        <v>1445</v>
      </c>
      <c r="D37" s="44">
        <v>13</v>
      </c>
      <c r="E37" s="43">
        <f t="shared" ref="E37:E44" si="3">D37/$A$5*$E$4</f>
        <v>7.2898316247702182</v>
      </c>
      <c r="F37" s="717">
        <v>5.05</v>
      </c>
      <c r="G37" s="44">
        <f t="shared" ref="G37:G45" si="4">E37*F37</f>
        <v>36.813649705089603</v>
      </c>
    </row>
    <row r="38" spans="1:7" ht="15" x14ac:dyDescent="0.25">
      <c r="A38" s="36">
        <f>A37+1</f>
        <v>21</v>
      </c>
      <c r="B38" s="52" t="s">
        <v>67</v>
      </c>
      <c r="C38" s="197" t="s">
        <v>1446</v>
      </c>
      <c r="D38" s="44">
        <v>50</v>
      </c>
      <c r="E38" s="43">
        <f t="shared" si="3"/>
        <v>28.037813941423916</v>
      </c>
      <c r="F38" s="717">
        <v>5.05</v>
      </c>
      <c r="G38" s="44">
        <f t="shared" si="4"/>
        <v>141.59096040419078</v>
      </c>
    </row>
    <row r="39" spans="1:7" ht="15" x14ac:dyDescent="0.25">
      <c r="A39" s="36">
        <f t="shared" ref="A39:A45" si="5">A38+1</f>
        <v>22</v>
      </c>
      <c r="B39" s="51" t="s">
        <v>68</v>
      </c>
      <c r="C39" s="197" t="s">
        <v>1448</v>
      </c>
      <c r="D39" s="44">
        <v>74.2</v>
      </c>
      <c r="E39" s="43">
        <f t="shared" si="3"/>
        <v>41.60811588907309</v>
      </c>
      <c r="F39" s="717">
        <v>5.05</v>
      </c>
      <c r="G39" s="44">
        <f t="shared" si="4"/>
        <v>210.12098523981911</v>
      </c>
    </row>
    <row r="40" spans="1:7" ht="15" x14ac:dyDescent="0.25">
      <c r="A40" s="36">
        <f t="shared" si="5"/>
        <v>23</v>
      </c>
      <c r="B40" s="51" t="s">
        <v>1352</v>
      </c>
      <c r="C40" s="197" t="s">
        <v>1353</v>
      </c>
      <c r="D40" s="44">
        <v>19.059999999999999</v>
      </c>
      <c r="E40" s="43">
        <f t="shared" si="3"/>
        <v>10.688014674470796</v>
      </c>
      <c r="F40" s="717">
        <v>5.05</v>
      </c>
      <c r="G40" s="44">
        <f>E40*F40</f>
        <v>53.974474106077523</v>
      </c>
    </row>
    <row r="41" spans="1:7" ht="15" x14ac:dyDescent="0.25">
      <c r="A41" s="36">
        <f t="shared" si="5"/>
        <v>24</v>
      </c>
      <c r="B41" s="51" t="s">
        <v>1368</v>
      </c>
      <c r="C41" s="197" t="s">
        <v>1449</v>
      </c>
      <c r="D41" s="44">
        <v>19.059999999999999</v>
      </c>
      <c r="E41" s="43">
        <f t="shared" si="3"/>
        <v>10.688014674470796</v>
      </c>
      <c r="F41" s="717">
        <v>5.05</v>
      </c>
      <c r="G41" s="44">
        <f>E41*F41</f>
        <v>53.974474106077523</v>
      </c>
    </row>
    <row r="42" spans="1:7" ht="15" x14ac:dyDescent="0.25">
      <c r="A42" s="36">
        <f t="shared" si="5"/>
        <v>25</v>
      </c>
      <c r="B42" s="51" t="s">
        <v>1369</v>
      </c>
      <c r="C42" s="197" t="s">
        <v>1363</v>
      </c>
      <c r="D42" s="44">
        <v>19.059999999999999</v>
      </c>
      <c r="E42" s="43"/>
      <c r="F42" s="717">
        <v>5.05</v>
      </c>
      <c r="G42" s="44">
        <f t="shared" si="4"/>
        <v>0</v>
      </c>
    </row>
    <row r="43" spans="1:7" ht="15" x14ac:dyDescent="0.25">
      <c r="A43" s="36">
        <f t="shared" si="5"/>
        <v>26</v>
      </c>
      <c r="B43" s="51" t="s">
        <v>966</v>
      </c>
      <c r="C43" s="197" t="s">
        <v>1363</v>
      </c>
      <c r="D43" s="44">
        <v>74.599999999999994</v>
      </c>
      <c r="E43" s="43"/>
      <c r="F43" s="717">
        <v>5.05</v>
      </c>
      <c r="G43" s="44">
        <f t="shared" si="4"/>
        <v>0</v>
      </c>
    </row>
    <row r="44" spans="1:7" ht="15" x14ac:dyDescent="0.25">
      <c r="A44" s="36">
        <f t="shared" si="5"/>
        <v>27</v>
      </c>
      <c r="B44" s="53" t="s">
        <v>69</v>
      </c>
      <c r="C44" s="197" t="s">
        <v>70</v>
      </c>
      <c r="D44" s="44">
        <v>7</v>
      </c>
      <c r="E44" s="43">
        <f t="shared" si="3"/>
        <v>3.9252939517993481</v>
      </c>
      <c r="F44" s="717">
        <v>5.05</v>
      </c>
      <c r="G44" s="44">
        <f t="shared" si="4"/>
        <v>19.822734456586709</v>
      </c>
    </row>
    <row r="45" spans="1:7" ht="15" x14ac:dyDescent="0.25">
      <c r="A45" s="36">
        <f t="shared" si="5"/>
        <v>28</v>
      </c>
      <c r="B45" s="78" t="s">
        <v>1336</v>
      </c>
      <c r="C45" s="197" t="s">
        <v>1363</v>
      </c>
      <c r="D45" s="254">
        <v>36.700000000000003</v>
      </c>
      <c r="E45" s="268"/>
      <c r="F45" s="717">
        <v>5.05</v>
      </c>
      <c r="G45" s="44">
        <f t="shared" si="4"/>
        <v>0</v>
      </c>
    </row>
    <row r="46" spans="1:7" ht="15" x14ac:dyDescent="0.25">
      <c r="A46" s="77"/>
      <c r="B46" s="78" t="s">
        <v>495</v>
      </c>
      <c r="C46" s="51"/>
      <c r="D46" s="205">
        <f>SUM(D37:D45)</f>
        <v>312.68</v>
      </c>
      <c r="E46" s="205">
        <f>SUM(E37:E45)</f>
        <v>102.23708475600816</v>
      </c>
      <c r="F46" s="717">
        <v>5.05</v>
      </c>
      <c r="G46" s="205">
        <f>SUM(G37:G44)</f>
        <v>516.29727801784122</v>
      </c>
    </row>
    <row r="47" spans="1:7" ht="15" x14ac:dyDescent="0.25">
      <c r="A47" s="77"/>
      <c r="B47" s="78" t="s">
        <v>28</v>
      </c>
      <c r="C47" s="52"/>
      <c r="D47" s="205"/>
      <c r="E47" s="43"/>
      <c r="F47" s="717">
        <v>5.05</v>
      </c>
      <c r="G47" s="79"/>
    </row>
    <row r="48" spans="1:7" ht="15" x14ac:dyDescent="0.25">
      <c r="A48" s="36">
        <v>1</v>
      </c>
      <c r="B48" s="71" t="str">
        <f>'[1]Под 1 и 2'!A6</f>
        <v>1/ 01</v>
      </c>
      <c r="C48" s="80" t="s">
        <v>110</v>
      </c>
      <c r="D48" s="208">
        <v>79.8</v>
      </c>
      <c r="E48" s="43">
        <f t="shared" ref="E48:E93" si="6">D48/$A$5*$E$4</f>
        <v>44.748351050512568</v>
      </c>
      <c r="F48" s="717">
        <v>5.05</v>
      </c>
      <c r="G48" s="44">
        <f>E48*F48</f>
        <v>225.97917280508847</v>
      </c>
    </row>
    <row r="49" spans="1:7" ht="15" x14ac:dyDescent="0.25">
      <c r="A49" s="36">
        <f>A48+1</f>
        <v>2</v>
      </c>
      <c r="B49" s="71" t="str">
        <f>'[1]Под 1 и 2'!A7</f>
        <v>1/ 02</v>
      </c>
      <c r="C49" s="81" t="s">
        <v>111</v>
      </c>
      <c r="D49" s="204">
        <v>47.9</v>
      </c>
      <c r="E49" s="43">
        <f t="shared" si="6"/>
        <v>26.860225755884112</v>
      </c>
      <c r="F49" s="717">
        <v>5.05</v>
      </c>
      <c r="G49" s="44">
        <f t="shared" si="1"/>
        <v>135.64414006721475</v>
      </c>
    </row>
    <row r="50" spans="1:7" ht="15" x14ac:dyDescent="0.25">
      <c r="A50" s="36">
        <f t="shared" ref="A50:A113" si="7">A49+1</f>
        <v>3</v>
      </c>
      <c r="B50" s="71" t="str">
        <f>'[1]Под 1 и 2'!A8</f>
        <v>1/ 03</v>
      </c>
      <c r="C50" s="81" t="s">
        <v>112</v>
      </c>
      <c r="D50" s="204">
        <v>47.8</v>
      </c>
      <c r="E50" s="43">
        <f t="shared" si="6"/>
        <v>26.804150128001261</v>
      </c>
      <c r="F50" s="717">
        <v>5.05</v>
      </c>
      <c r="G50" s="44">
        <f t="shared" si="1"/>
        <v>135.36095814640638</v>
      </c>
    </row>
    <row r="51" spans="1:7" ht="15" x14ac:dyDescent="0.25">
      <c r="A51" s="36">
        <f t="shared" si="7"/>
        <v>4</v>
      </c>
      <c r="B51" s="71" t="str">
        <f>'[1]Под 1 и 2'!A9</f>
        <v>1/ 04</v>
      </c>
      <c r="C51" s="82" t="s">
        <v>113</v>
      </c>
      <c r="D51" s="204">
        <v>110.4</v>
      </c>
      <c r="E51" s="43">
        <f t="shared" si="6"/>
        <v>61.907493182664012</v>
      </c>
      <c r="F51" s="717">
        <v>5.05</v>
      </c>
      <c r="G51" s="44">
        <f t="shared" si="1"/>
        <v>312.63284057245323</v>
      </c>
    </row>
    <row r="52" spans="1:7" ht="15.75" thickBot="1" x14ac:dyDescent="0.3">
      <c r="A52" s="36">
        <f t="shared" si="7"/>
        <v>5</v>
      </c>
      <c r="B52" s="71" t="str">
        <f>'[1]Под 1 и 2'!A10</f>
        <v>1/ 05</v>
      </c>
      <c r="C52" s="83" t="s">
        <v>114</v>
      </c>
      <c r="D52" s="204">
        <f>79.5</f>
        <v>79.5</v>
      </c>
      <c r="E52" s="43">
        <f t="shared" si="6"/>
        <v>44.580124166864024</v>
      </c>
      <c r="F52" s="717">
        <v>5.05</v>
      </c>
      <c r="G52" s="44">
        <f t="shared" si="1"/>
        <v>225.12962704266332</v>
      </c>
    </row>
    <row r="53" spans="1:7" ht="15.75" thickBot="1" x14ac:dyDescent="0.3">
      <c r="A53" s="36">
        <f t="shared" si="7"/>
        <v>6</v>
      </c>
      <c r="B53" s="71" t="str">
        <f>'[1]Под 1 и 2'!A11</f>
        <v>1/ 06</v>
      </c>
      <c r="C53" s="151" t="s">
        <v>969</v>
      </c>
      <c r="D53" s="204">
        <v>48.4</v>
      </c>
      <c r="E53" s="43">
        <f t="shared" si="6"/>
        <v>27.140603895298351</v>
      </c>
      <c r="F53" s="717">
        <v>5.05</v>
      </c>
      <c r="G53" s="44">
        <f t="shared" si="1"/>
        <v>137.06004967125668</v>
      </c>
    </row>
    <row r="54" spans="1:7" ht="15" x14ac:dyDescent="0.25">
      <c r="A54" s="36">
        <f t="shared" si="7"/>
        <v>7</v>
      </c>
      <c r="B54" s="71" t="str">
        <f>'[1]Под 1 и 2'!A12</f>
        <v>1/ 07</v>
      </c>
      <c r="C54" s="84" t="s">
        <v>115</v>
      </c>
      <c r="D54" s="204">
        <v>48.3</v>
      </c>
      <c r="E54" s="43">
        <f t="shared" si="6"/>
        <v>27.0845282674155</v>
      </c>
      <c r="F54" s="717">
        <v>5.05</v>
      </c>
      <c r="G54" s="44">
        <f t="shared" si="1"/>
        <v>136.77686775044828</v>
      </c>
    </row>
    <row r="55" spans="1:7" ht="15" x14ac:dyDescent="0.25">
      <c r="A55" s="36">
        <f t="shared" si="7"/>
        <v>8</v>
      </c>
      <c r="B55" s="71" t="str">
        <f>'[1]Под 1 и 2'!A13</f>
        <v>1/ 08</v>
      </c>
      <c r="C55" s="84" t="s">
        <v>116</v>
      </c>
      <c r="D55" s="204">
        <v>110</v>
      </c>
      <c r="E55" s="43">
        <f t="shared" si="6"/>
        <v>61.683190671132607</v>
      </c>
      <c r="F55" s="717">
        <v>5.05</v>
      </c>
      <c r="G55" s="44">
        <f t="shared" si="1"/>
        <v>311.50011288921968</v>
      </c>
    </row>
    <row r="56" spans="1:7" ht="15" x14ac:dyDescent="0.25">
      <c r="A56" s="36">
        <f t="shared" si="7"/>
        <v>9</v>
      </c>
      <c r="B56" s="71" t="str">
        <f>'[1]Под 1 и 2'!A14</f>
        <v>1/ 09</v>
      </c>
      <c r="C56" s="84" t="s">
        <v>117</v>
      </c>
      <c r="D56" s="204">
        <v>79.5</v>
      </c>
      <c r="E56" s="43">
        <f t="shared" si="6"/>
        <v>44.580124166864024</v>
      </c>
      <c r="F56" s="717">
        <v>5.05</v>
      </c>
      <c r="G56" s="44">
        <f t="shared" si="1"/>
        <v>225.12962704266332</v>
      </c>
    </row>
    <row r="57" spans="1:7" ht="15" x14ac:dyDescent="0.25">
      <c r="A57" s="36">
        <f t="shared" si="7"/>
        <v>10</v>
      </c>
      <c r="B57" s="71" t="str">
        <f>'[1]Под 1 и 2'!A15</f>
        <v>1/ 10</v>
      </c>
      <c r="C57" s="84" t="s">
        <v>118</v>
      </c>
      <c r="D57" s="204">
        <v>53.5</v>
      </c>
      <c r="E57" s="43">
        <f t="shared" si="6"/>
        <v>30.00046091732359</v>
      </c>
      <c r="F57" s="717">
        <v>5.05</v>
      </c>
      <c r="G57" s="44">
        <f t="shared" si="1"/>
        <v>151.50232763248411</v>
      </c>
    </row>
    <row r="58" spans="1:7" ht="15" x14ac:dyDescent="0.25">
      <c r="A58" s="36">
        <f t="shared" si="7"/>
        <v>11</v>
      </c>
      <c r="B58" s="71" t="str">
        <f>'[1]Под 1 и 2'!A16</f>
        <v>1/ 11</v>
      </c>
      <c r="C58" s="81" t="s">
        <v>119</v>
      </c>
      <c r="D58" s="204">
        <v>48.3</v>
      </c>
      <c r="E58" s="43">
        <f t="shared" si="6"/>
        <v>27.0845282674155</v>
      </c>
      <c r="F58" s="717">
        <v>5.05</v>
      </c>
      <c r="G58" s="44">
        <f t="shared" si="1"/>
        <v>136.77686775044828</v>
      </c>
    </row>
    <row r="59" spans="1:7" ht="15" x14ac:dyDescent="0.25">
      <c r="A59" s="36">
        <f t="shared" si="7"/>
        <v>12</v>
      </c>
      <c r="B59" s="71" t="str">
        <f>'[1]Под 1 и 2'!A17</f>
        <v>1/ 12</v>
      </c>
      <c r="C59" s="36" t="s">
        <v>120</v>
      </c>
      <c r="D59" s="204">
        <f>110.4</f>
        <v>110.4</v>
      </c>
      <c r="E59" s="43">
        <f t="shared" si="6"/>
        <v>61.907493182664012</v>
      </c>
      <c r="F59" s="717">
        <v>5.05</v>
      </c>
      <c r="G59" s="44">
        <f t="shared" si="1"/>
        <v>312.63284057245323</v>
      </c>
    </row>
    <row r="60" spans="1:7" ht="15" x14ac:dyDescent="0.25">
      <c r="A60" s="36">
        <f t="shared" si="7"/>
        <v>13</v>
      </c>
      <c r="B60" s="71" t="str">
        <f>'[1]Под 1 и 2'!A18</f>
        <v>1/ 13</v>
      </c>
      <c r="C60" s="84" t="s">
        <v>121</v>
      </c>
      <c r="D60" s="204">
        <v>79.7</v>
      </c>
      <c r="E60" s="43">
        <f t="shared" si="6"/>
        <v>44.69227542262972</v>
      </c>
      <c r="F60" s="717">
        <v>5.05</v>
      </c>
      <c r="G60" s="44">
        <f t="shared" si="1"/>
        <v>225.69599088428006</v>
      </c>
    </row>
    <row r="61" spans="1:7" ht="15" x14ac:dyDescent="0.25">
      <c r="A61" s="36">
        <f t="shared" si="7"/>
        <v>14</v>
      </c>
      <c r="B61" s="71" t="str">
        <f>'[1]Под 1 и 2'!A19</f>
        <v>1/ 14</v>
      </c>
      <c r="C61" s="84" t="s">
        <v>122</v>
      </c>
      <c r="D61" s="204">
        <v>48.2</v>
      </c>
      <c r="E61" s="43">
        <f t="shared" si="6"/>
        <v>27.028452639532656</v>
      </c>
      <c r="F61" s="717">
        <v>5.05</v>
      </c>
      <c r="G61" s="44">
        <f t="shared" si="1"/>
        <v>136.4936858296399</v>
      </c>
    </row>
    <row r="62" spans="1:7" ht="15" x14ac:dyDescent="0.25">
      <c r="A62" s="36">
        <f t="shared" si="7"/>
        <v>15</v>
      </c>
      <c r="B62" s="71" t="str">
        <f>'[1]Под 1 и 2'!A20</f>
        <v>1/ 15</v>
      </c>
      <c r="C62" s="82" t="s">
        <v>123</v>
      </c>
      <c r="D62" s="204">
        <v>48.3</v>
      </c>
      <c r="E62" s="43">
        <f t="shared" si="6"/>
        <v>27.0845282674155</v>
      </c>
      <c r="F62" s="717">
        <v>5.05</v>
      </c>
      <c r="G62" s="44">
        <f t="shared" si="1"/>
        <v>136.77686775044828</v>
      </c>
    </row>
    <row r="63" spans="1:7" ht="15" x14ac:dyDescent="0.25">
      <c r="A63" s="36">
        <f t="shared" si="7"/>
        <v>16</v>
      </c>
      <c r="B63" s="71" t="str">
        <f>'[1]Под 1 и 2'!A21</f>
        <v>1/ 16</v>
      </c>
      <c r="C63" s="84" t="s">
        <v>124</v>
      </c>
      <c r="D63" s="204">
        <v>110.4</v>
      </c>
      <c r="E63" s="43">
        <f t="shared" si="6"/>
        <v>61.907493182664012</v>
      </c>
      <c r="F63" s="717">
        <v>5.05</v>
      </c>
      <c r="G63" s="44">
        <f t="shared" si="1"/>
        <v>312.63284057245323</v>
      </c>
    </row>
    <row r="64" spans="1:7" ht="15" x14ac:dyDescent="0.25">
      <c r="A64" s="36">
        <f t="shared" si="7"/>
        <v>17</v>
      </c>
      <c r="B64" s="71" t="str">
        <f>'[1]Под 1 и 2'!A22</f>
        <v>1/ 17</v>
      </c>
      <c r="C64" s="84" t="s">
        <v>125</v>
      </c>
      <c r="D64" s="204">
        <v>79.3</v>
      </c>
      <c r="E64" s="43">
        <f t="shared" si="6"/>
        <v>44.467972911098329</v>
      </c>
      <c r="F64" s="717">
        <v>5.05</v>
      </c>
      <c r="G64" s="44">
        <f t="shared" si="1"/>
        <v>224.56326320104654</v>
      </c>
    </row>
    <row r="65" spans="1:7" ht="15" x14ac:dyDescent="0.25">
      <c r="A65" s="36">
        <f t="shared" si="7"/>
        <v>18</v>
      </c>
      <c r="B65" s="71" t="str">
        <f>'[1]Под 1 и 2'!A23</f>
        <v>1/ 18</v>
      </c>
      <c r="C65" s="84" t="s">
        <v>126</v>
      </c>
      <c r="D65" s="204">
        <f>50.5</f>
        <v>50.5</v>
      </c>
      <c r="E65" s="43">
        <f t="shared" si="6"/>
        <v>28.318192080838156</v>
      </c>
      <c r="F65" s="717">
        <v>5.05</v>
      </c>
      <c r="G65" s="44">
        <f t="shared" si="1"/>
        <v>143.00687000823268</v>
      </c>
    </row>
    <row r="66" spans="1:7" ht="15" x14ac:dyDescent="0.25">
      <c r="A66" s="36">
        <f t="shared" si="7"/>
        <v>19</v>
      </c>
      <c r="B66" s="71" t="str">
        <f>'[1]Под 1 и 2'!A24</f>
        <v>1/ 19</v>
      </c>
      <c r="C66" s="84" t="s">
        <v>127</v>
      </c>
      <c r="D66" s="204">
        <v>48</v>
      </c>
      <c r="E66" s="43">
        <f t="shared" si="6"/>
        <v>26.916301383766957</v>
      </c>
      <c r="F66" s="717">
        <v>5.05</v>
      </c>
      <c r="G66" s="44">
        <f t="shared" si="1"/>
        <v>135.92732198802312</v>
      </c>
    </row>
    <row r="67" spans="1:7" ht="15" x14ac:dyDescent="0.25">
      <c r="A67" s="36">
        <f t="shared" si="7"/>
        <v>20</v>
      </c>
      <c r="B67" s="71" t="str">
        <f>'[1]Под 1 и 2'!A25</f>
        <v>1/ 20</v>
      </c>
      <c r="C67" s="85" t="s">
        <v>128</v>
      </c>
      <c r="D67" s="204">
        <v>110.8</v>
      </c>
      <c r="E67" s="43">
        <f t="shared" si="6"/>
        <v>62.131795694195397</v>
      </c>
      <c r="F67" s="717">
        <v>5.05</v>
      </c>
      <c r="G67" s="44">
        <f t="shared" si="1"/>
        <v>313.76556825568673</v>
      </c>
    </row>
    <row r="68" spans="1:7" ht="15" x14ac:dyDescent="0.25">
      <c r="A68" s="36">
        <f t="shared" si="7"/>
        <v>21</v>
      </c>
      <c r="B68" s="71" t="str">
        <f>'[1]Под 1 и 2'!A26</f>
        <v>1/ 21</v>
      </c>
      <c r="C68" s="85" t="s">
        <v>129</v>
      </c>
      <c r="D68" s="204">
        <v>79.400000000000006</v>
      </c>
      <c r="E68" s="43">
        <f t="shared" si="6"/>
        <v>44.524048538981177</v>
      </c>
      <c r="F68" s="717">
        <v>5.05</v>
      </c>
      <c r="G68" s="44">
        <f t="shared" si="1"/>
        <v>224.84644512185494</v>
      </c>
    </row>
    <row r="69" spans="1:7" ht="15" x14ac:dyDescent="0.25">
      <c r="A69" s="36">
        <f t="shared" si="7"/>
        <v>22</v>
      </c>
      <c r="B69" s="71" t="str">
        <f>'[1]Под 1 и 2'!A27</f>
        <v>1/ 22</v>
      </c>
      <c r="C69" s="85" t="s">
        <v>130</v>
      </c>
      <c r="D69" s="204">
        <v>51.8</v>
      </c>
      <c r="E69" s="43">
        <f t="shared" si="6"/>
        <v>29.047175243315177</v>
      </c>
      <c r="F69" s="717">
        <v>5.05</v>
      </c>
      <c r="G69" s="44">
        <f t="shared" si="1"/>
        <v>146.68823497874163</v>
      </c>
    </row>
    <row r="70" spans="1:7" ht="15" x14ac:dyDescent="0.25">
      <c r="A70" s="36">
        <f t="shared" si="7"/>
        <v>23</v>
      </c>
      <c r="B70" s="71" t="str">
        <f>'[1]Под 1 и 2'!A28</f>
        <v>1/ 23</v>
      </c>
      <c r="C70" s="85" t="s">
        <v>131</v>
      </c>
      <c r="D70" s="204">
        <v>48.3</v>
      </c>
      <c r="E70" s="43">
        <f t="shared" si="6"/>
        <v>27.0845282674155</v>
      </c>
      <c r="F70" s="717">
        <v>5.05</v>
      </c>
      <c r="G70" s="44">
        <f t="shared" si="1"/>
        <v>136.77686775044828</v>
      </c>
    </row>
    <row r="71" spans="1:7" ht="15" x14ac:dyDescent="0.25">
      <c r="A71" s="36">
        <f t="shared" si="7"/>
        <v>24</v>
      </c>
      <c r="B71" s="71" t="str">
        <f>'[1]Под 1 и 2'!A29</f>
        <v>1/ 24</v>
      </c>
      <c r="C71" s="85" t="s">
        <v>132</v>
      </c>
      <c r="D71" s="204">
        <v>110.8</v>
      </c>
      <c r="E71" s="43">
        <f t="shared" si="6"/>
        <v>62.131795694195397</v>
      </c>
      <c r="F71" s="717">
        <v>5.05</v>
      </c>
      <c r="G71" s="44">
        <f t="shared" si="1"/>
        <v>313.76556825568673</v>
      </c>
    </row>
    <row r="72" spans="1:7" ht="15" x14ac:dyDescent="0.25">
      <c r="A72" s="36">
        <f t="shared" si="7"/>
        <v>25</v>
      </c>
      <c r="B72" s="71" t="str">
        <f>'[1]Под 1 и 2'!A30</f>
        <v>1/ 25</v>
      </c>
      <c r="C72" s="86" t="s">
        <v>133</v>
      </c>
      <c r="D72" s="204">
        <v>80.2</v>
      </c>
      <c r="E72" s="43">
        <f t="shared" si="6"/>
        <v>44.972653562043959</v>
      </c>
      <c r="F72" s="717">
        <v>5.05</v>
      </c>
      <c r="G72" s="44">
        <f t="shared" si="1"/>
        <v>227.11190048832199</v>
      </c>
    </row>
    <row r="73" spans="1:7" ht="15" x14ac:dyDescent="0.25">
      <c r="A73" s="36">
        <f t="shared" si="7"/>
        <v>26</v>
      </c>
      <c r="B73" s="71" t="str">
        <f>'[1]Под 1 и 2'!A31</f>
        <v>1/ 26</v>
      </c>
      <c r="C73" s="85" t="s">
        <v>134</v>
      </c>
      <c r="D73" s="204">
        <v>48.6</v>
      </c>
      <c r="E73" s="43">
        <f t="shared" si="6"/>
        <v>27.252755151064047</v>
      </c>
      <c r="F73" s="717">
        <v>5.05</v>
      </c>
      <c r="G73" s="44">
        <f t="shared" si="1"/>
        <v>137.62641351287343</v>
      </c>
    </row>
    <row r="74" spans="1:7" ht="15" x14ac:dyDescent="0.25">
      <c r="A74" s="36">
        <f t="shared" si="7"/>
        <v>27</v>
      </c>
      <c r="B74" s="71" t="str">
        <f>'[1]Под 1 и 2'!A32</f>
        <v>1/ 27</v>
      </c>
      <c r="C74" s="86" t="s">
        <v>135</v>
      </c>
      <c r="D74" s="204">
        <v>48.4</v>
      </c>
      <c r="E74" s="43">
        <f t="shared" si="6"/>
        <v>27.140603895298351</v>
      </c>
      <c r="F74" s="717">
        <v>5.05</v>
      </c>
      <c r="G74" s="44">
        <f t="shared" si="1"/>
        <v>137.06004967125668</v>
      </c>
    </row>
    <row r="75" spans="1:7" ht="15" x14ac:dyDescent="0.25">
      <c r="A75" s="36">
        <f t="shared" si="7"/>
        <v>28</v>
      </c>
      <c r="B75" s="71" t="str">
        <f>'[1]Под 1 и 2'!A33</f>
        <v>1/ 28</v>
      </c>
      <c r="C75" s="87" t="s">
        <v>136</v>
      </c>
      <c r="D75" s="204">
        <v>109.9</v>
      </c>
      <c r="E75" s="43">
        <f t="shared" si="6"/>
        <v>61.627115043249773</v>
      </c>
      <c r="F75" s="717">
        <v>5.05</v>
      </c>
      <c r="G75" s="44">
        <f t="shared" si="1"/>
        <v>311.21693096841136</v>
      </c>
    </row>
    <row r="76" spans="1:7" ht="15" x14ac:dyDescent="0.25">
      <c r="A76" s="36">
        <f t="shared" si="7"/>
        <v>29</v>
      </c>
      <c r="B76" s="71" t="str">
        <f>'[1]Под 1 и 2'!A34</f>
        <v>1/ 29</v>
      </c>
      <c r="C76" s="87" t="s">
        <v>137</v>
      </c>
      <c r="D76" s="204">
        <v>79.3</v>
      </c>
      <c r="E76" s="43">
        <f t="shared" si="6"/>
        <v>44.467972911098329</v>
      </c>
      <c r="F76" s="717">
        <v>5.05</v>
      </c>
      <c r="G76" s="44">
        <f t="shared" si="1"/>
        <v>224.56326320104654</v>
      </c>
    </row>
    <row r="77" spans="1:7" ht="15" x14ac:dyDescent="0.25">
      <c r="A77" s="36">
        <f t="shared" si="7"/>
        <v>30</v>
      </c>
      <c r="B77" s="71" t="str">
        <f>'[1]Под 1 и 2'!A35</f>
        <v>1/ 30</v>
      </c>
      <c r="C77" s="87" t="s">
        <v>138</v>
      </c>
      <c r="D77" s="204">
        <v>48.4</v>
      </c>
      <c r="E77" s="43">
        <f t="shared" si="6"/>
        <v>27.140603895298351</v>
      </c>
      <c r="F77" s="717">
        <v>5.05</v>
      </c>
      <c r="G77" s="44">
        <f t="shared" si="1"/>
        <v>137.06004967125668</v>
      </c>
    </row>
    <row r="78" spans="1:7" ht="15" x14ac:dyDescent="0.25">
      <c r="A78" s="36">
        <f t="shared" si="7"/>
        <v>31</v>
      </c>
      <c r="B78" s="71" t="str">
        <f>'[1]Под 1 и 2'!A36</f>
        <v>1/ 31</v>
      </c>
      <c r="C78" s="87" t="s">
        <v>139</v>
      </c>
      <c r="D78" s="204">
        <v>48.2</v>
      </c>
      <c r="E78" s="43">
        <f t="shared" si="6"/>
        <v>27.028452639532656</v>
      </c>
      <c r="F78" s="717">
        <v>5.05</v>
      </c>
      <c r="G78" s="44">
        <f t="shared" si="1"/>
        <v>136.4936858296399</v>
      </c>
    </row>
    <row r="79" spans="1:7" ht="15" x14ac:dyDescent="0.25">
      <c r="A79" s="36">
        <f t="shared" si="7"/>
        <v>32</v>
      </c>
      <c r="B79" s="71" t="str">
        <f>'[1]Под 1 и 2'!A37</f>
        <v>1/ 32</v>
      </c>
      <c r="C79" s="87" t="s">
        <v>140</v>
      </c>
      <c r="D79" s="204">
        <v>110.4</v>
      </c>
      <c r="E79" s="43">
        <f t="shared" si="6"/>
        <v>61.907493182664012</v>
      </c>
      <c r="F79" s="717">
        <v>5.05</v>
      </c>
      <c r="G79" s="44">
        <f t="shared" si="1"/>
        <v>312.63284057245323</v>
      </c>
    </row>
    <row r="80" spans="1:7" ht="15" x14ac:dyDescent="0.25">
      <c r="A80" s="36">
        <f t="shared" si="7"/>
        <v>33</v>
      </c>
      <c r="B80" s="71" t="str">
        <f>'[1]Под 1 и 2'!A38</f>
        <v>1/ 33</v>
      </c>
      <c r="C80" s="88" t="s">
        <v>141</v>
      </c>
      <c r="D80" s="204">
        <v>78.8</v>
      </c>
      <c r="E80" s="43">
        <f t="shared" si="6"/>
        <v>44.18759477168409</v>
      </c>
      <c r="F80" s="717">
        <v>5.05</v>
      </c>
      <c r="G80" s="44">
        <f t="shared" si="1"/>
        <v>223.14735359700464</v>
      </c>
    </row>
    <row r="81" spans="1:13" ht="15" x14ac:dyDescent="0.25">
      <c r="A81" s="36">
        <f t="shared" si="7"/>
        <v>34</v>
      </c>
      <c r="B81" s="71" t="str">
        <f>'[1]Под 1 и 2'!A39</f>
        <v>1/ 34</v>
      </c>
      <c r="C81" s="88" t="s">
        <v>142</v>
      </c>
      <c r="D81" s="204">
        <v>50.3</v>
      </c>
      <c r="E81" s="43">
        <f t="shared" si="6"/>
        <v>28.206040825072453</v>
      </c>
      <c r="F81" s="717">
        <v>5.05</v>
      </c>
      <c r="G81" s="44">
        <f t="shared" si="1"/>
        <v>142.44050616661588</v>
      </c>
    </row>
    <row r="82" spans="1:13" ht="15" x14ac:dyDescent="0.25">
      <c r="A82" s="36">
        <f t="shared" si="7"/>
        <v>35</v>
      </c>
      <c r="B82" s="71" t="str">
        <f>'[1]Под 1 и 2'!A40</f>
        <v>1/ 35</v>
      </c>
      <c r="C82" s="88" t="s">
        <v>143</v>
      </c>
      <c r="D82" s="204">
        <v>49.1</v>
      </c>
      <c r="E82" s="43">
        <f t="shared" si="6"/>
        <v>27.533133290478286</v>
      </c>
      <c r="F82" s="717">
        <v>5.05</v>
      </c>
      <c r="G82" s="44">
        <f t="shared" si="1"/>
        <v>139.04232311691533</v>
      </c>
    </row>
    <row r="83" spans="1:13" ht="15" x14ac:dyDescent="0.25">
      <c r="A83" s="36">
        <f t="shared" si="7"/>
        <v>36</v>
      </c>
      <c r="B83" s="71" t="str">
        <f>'[1]Под 1 и 2'!A41</f>
        <v>1/ 36</v>
      </c>
      <c r="C83" s="88" t="s">
        <v>144</v>
      </c>
      <c r="D83" s="204">
        <v>109.1</v>
      </c>
      <c r="E83" s="43">
        <f t="shared" si="6"/>
        <v>61.178510020186977</v>
      </c>
      <c r="F83" s="717">
        <v>5.05</v>
      </c>
      <c r="G83" s="44">
        <f t="shared" si="1"/>
        <v>308.9514756019442</v>
      </c>
    </row>
    <row r="84" spans="1:13" ht="15" x14ac:dyDescent="0.25">
      <c r="A84" s="36">
        <f t="shared" si="7"/>
        <v>37</v>
      </c>
      <c r="B84" s="71" t="str">
        <f>'[1]Под 1 и 2'!A42</f>
        <v>1/ 37</v>
      </c>
      <c r="C84" s="88" t="s">
        <v>145</v>
      </c>
      <c r="D84" s="204">
        <v>78.3</v>
      </c>
      <c r="E84" s="43">
        <f t="shared" si="6"/>
        <v>43.907216632269851</v>
      </c>
      <c r="F84" s="717">
        <v>5.05</v>
      </c>
      <c r="G84" s="44">
        <f t="shared" si="1"/>
        <v>221.73144399296274</v>
      </c>
    </row>
    <row r="85" spans="1:13" ht="15" x14ac:dyDescent="0.25">
      <c r="A85" s="36">
        <f t="shared" si="7"/>
        <v>38</v>
      </c>
      <c r="B85" s="71" t="str">
        <f>'[1]Под 1 и 2'!A43</f>
        <v>1/ 38</v>
      </c>
      <c r="C85" s="89" t="s">
        <v>146</v>
      </c>
      <c r="D85" s="204">
        <v>49.1</v>
      </c>
      <c r="E85" s="43">
        <f t="shared" si="6"/>
        <v>27.533133290478286</v>
      </c>
      <c r="F85" s="717">
        <v>5.05</v>
      </c>
      <c r="G85" s="44">
        <f t="shared" ref="G85:G148" si="8">E85*F85</f>
        <v>139.04232311691533</v>
      </c>
    </row>
    <row r="86" spans="1:13" ht="15" x14ac:dyDescent="0.25">
      <c r="A86" s="36">
        <f t="shared" si="7"/>
        <v>39</v>
      </c>
      <c r="B86" s="71" t="str">
        <f>'[1]Под 1 и 2'!A44</f>
        <v>1/ 39</v>
      </c>
      <c r="C86" s="89" t="s">
        <v>147</v>
      </c>
      <c r="D86" s="204">
        <v>48.6</v>
      </c>
      <c r="E86" s="43">
        <f t="shared" si="6"/>
        <v>27.252755151064047</v>
      </c>
      <c r="F86" s="717">
        <v>5.05</v>
      </c>
      <c r="G86" s="44">
        <f t="shared" si="8"/>
        <v>137.62641351287343</v>
      </c>
    </row>
    <row r="87" spans="1:13" ht="15" x14ac:dyDescent="0.25">
      <c r="A87" s="36">
        <f t="shared" si="7"/>
        <v>40</v>
      </c>
      <c r="B87" s="71" t="str">
        <f>'[1]Под 1 и 2'!A45</f>
        <v>1/ 40</v>
      </c>
      <c r="C87" s="89" t="s">
        <v>148</v>
      </c>
      <c r="D87" s="204">
        <v>109.9</v>
      </c>
      <c r="E87" s="43">
        <f t="shared" si="6"/>
        <v>61.627115043249773</v>
      </c>
      <c r="F87" s="717">
        <v>5.05</v>
      </c>
      <c r="G87" s="44">
        <f t="shared" si="8"/>
        <v>311.21693096841136</v>
      </c>
    </row>
    <row r="88" spans="1:13" ht="15" x14ac:dyDescent="0.25">
      <c r="A88" s="36">
        <f t="shared" si="7"/>
        <v>41</v>
      </c>
      <c r="B88" s="71" t="str">
        <f>'[1]Под 1 и 2'!A46</f>
        <v>1/ 41</v>
      </c>
      <c r="C88" s="88" t="s">
        <v>149</v>
      </c>
      <c r="D88" s="204">
        <v>78.7</v>
      </c>
      <c r="E88" s="43">
        <f t="shared" si="6"/>
        <v>44.131519143801242</v>
      </c>
      <c r="F88" s="717">
        <v>5.05</v>
      </c>
      <c r="G88" s="44">
        <f t="shared" si="8"/>
        <v>222.86417167619626</v>
      </c>
    </row>
    <row r="89" spans="1:13" ht="15" x14ac:dyDescent="0.25">
      <c r="A89" s="36">
        <f t="shared" si="7"/>
        <v>42</v>
      </c>
      <c r="B89" s="71" t="str">
        <f>'[1]Под 1 и 2'!A47</f>
        <v>1/ 42</v>
      </c>
      <c r="C89" s="89" t="s">
        <v>150</v>
      </c>
      <c r="D89" s="204">
        <v>54.3</v>
      </c>
      <c r="E89" s="43">
        <f t="shared" si="6"/>
        <v>30.449065940386369</v>
      </c>
      <c r="F89" s="717">
        <v>5.05</v>
      </c>
      <c r="G89" s="44">
        <f t="shared" si="8"/>
        <v>153.76778299895116</v>
      </c>
    </row>
    <row r="90" spans="1:13" ht="15" x14ac:dyDescent="0.25">
      <c r="A90" s="36">
        <f t="shared" si="7"/>
        <v>43</v>
      </c>
      <c r="B90" s="71" t="str">
        <f>'[1]Под 1 и 2'!A48</f>
        <v>1/ 43</v>
      </c>
      <c r="C90" s="88" t="s">
        <v>151</v>
      </c>
      <c r="D90" s="204">
        <v>50.1</v>
      </c>
      <c r="E90" s="43">
        <f t="shared" si="6"/>
        <v>28.093889569306764</v>
      </c>
      <c r="F90" s="717">
        <v>5.05</v>
      </c>
      <c r="G90" s="44">
        <f t="shared" si="8"/>
        <v>141.87414232499916</v>
      </c>
    </row>
    <row r="91" spans="1:13" ht="15" x14ac:dyDescent="0.25">
      <c r="A91" s="36">
        <f t="shared" si="7"/>
        <v>44</v>
      </c>
      <c r="B91" s="71" t="str">
        <f>'[1]Под 1 и 2'!A49</f>
        <v>1/ 44</v>
      </c>
      <c r="C91" s="88" t="s">
        <v>152</v>
      </c>
      <c r="D91" s="204">
        <v>114.1</v>
      </c>
      <c r="E91" s="43">
        <f t="shared" si="6"/>
        <v>63.982291414329374</v>
      </c>
      <c r="F91" s="717">
        <v>5.05</v>
      </c>
      <c r="G91" s="44">
        <f t="shared" si="8"/>
        <v>323.11057164236331</v>
      </c>
    </row>
    <row r="92" spans="1:13" ht="15" x14ac:dyDescent="0.25">
      <c r="A92" s="36">
        <f t="shared" si="7"/>
        <v>45</v>
      </c>
      <c r="B92" s="71" t="str">
        <f>'[1]Под 1 и 2'!A50</f>
        <v>1/ 45</v>
      </c>
      <c r="C92" s="88" t="s">
        <v>153</v>
      </c>
      <c r="D92" s="204">
        <v>81.2</v>
      </c>
      <c r="E92" s="43">
        <f t="shared" si="6"/>
        <v>45.533409840872444</v>
      </c>
      <c r="F92" s="717">
        <v>5.05</v>
      </c>
      <c r="G92" s="44">
        <f t="shared" si="8"/>
        <v>229.94371969640585</v>
      </c>
    </row>
    <row r="93" spans="1:13" ht="15" x14ac:dyDescent="0.25">
      <c r="A93" s="36">
        <f t="shared" si="7"/>
        <v>46</v>
      </c>
      <c r="B93" s="71" t="str">
        <f>'[1]Под 1 и 2'!A51</f>
        <v>1/ 46</v>
      </c>
      <c r="C93" s="87" t="s">
        <v>154</v>
      </c>
      <c r="D93" s="204">
        <v>47.9</v>
      </c>
      <c r="E93" s="43">
        <f t="shared" si="6"/>
        <v>26.860225755884112</v>
      </c>
      <c r="F93" s="717">
        <v>5.05</v>
      </c>
      <c r="G93" s="44">
        <f t="shared" si="8"/>
        <v>135.64414006721475</v>
      </c>
      <c r="J93" t="s">
        <v>1655</v>
      </c>
    </row>
    <row r="94" spans="1:13" ht="39" x14ac:dyDescent="0.25">
      <c r="A94" s="36">
        <f t="shared" si="7"/>
        <v>47</v>
      </c>
      <c r="B94" s="71" t="str">
        <f>'[1]Под 1 и 2'!A52</f>
        <v>1/ 47</v>
      </c>
      <c r="C94" s="87" t="s">
        <v>155</v>
      </c>
      <c r="D94" s="204">
        <v>50.6</v>
      </c>
      <c r="E94" s="43">
        <f>D94/$A$5*$E$4</f>
        <v>28.374267708721003</v>
      </c>
      <c r="F94" s="717">
        <v>5.05</v>
      </c>
      <c r="G94" s="44">
        <f t="shared" si="8"/>
        <v>143.29005192904106</v>
      </c>
      <c r="I94" s="36" t="s">
        <v>1654</v>
      </c>
      <c r="J94" s="373" t="s">
        <v>1656</v>
      </c>
      <c r="K94" s="373" t="s">
        <v>1657</v>
      </c>
      <c r="L94" s="373" t="s">
        <v>1658</v>
      </c>
      <c r="M94" s="373" t="s">
        <v>1659</v>
      </c>
    </row>
    <row r="95" spans="1:13" ht="15.75" x14ac:dyDescent="0.25">
      <c r="A95" s="464">
        <f t="shared" si="7"/>
        <v>48</v>
      </c>
      <c r="B95" s="465" t="str">
        <f>'[1]Под 1 и 2'!A53</f>
        <v>1/ 48</v>
      </c>
      <c r="C95" s="466" t="s">
        <v>156</v>
      </c>
      <c r="D95" s="467">
        <v>114.2</v>
      </c>
      <c r="E95" s="43">
        <f>D95/$A$5*$E$4</f>
        <v>64.038367042212215</v>
      </c>
      <c r="F95" s="717">
        <v>5.05</v>
      </c>
      <c r="G95" s="468">
        <f t="shared" si="8"/>
        <v>323.39375356317169</v>
      </c>
      <c r="I95" s="572"/>
      <c r="J95" s="572">
        <v>1</v>
      </c>
      <c r="K95" s="572">
        <v>2</v>
      </c>
      <c r="L95" s="572" t="s">
        <v>1660</v>
      </c>
      <c r="M95" s="572">
        <v>4</v>
      </c>
    </row>
    <row r="96" spans="1:13" ht="15" x14ac:dyDescent="0.25">
      <c r="A96" s="36">
        <f t="shared" si="7"/>
        <v>49</v>
      </c>
      <c r="B96" s="71" t="str">
        <f>'[1]Под 1 и 2'!A54</f>
        <v>1/ 49</v>
      </c>
      <c r="C96" s="88" t="s">
        <v>157</v>
      </c>
      <c r="D96" s="204">
        <v>76.400000000000006</v>
      </c>
      <c r="E96" s="43">
        <f t="shared" ref="E96" si="9">D96/$A$5*$E$4</f>
        <v>42.841779702495749</v>
      </c>
      <c r="F96" s="717">
        <v>5.05</v>
      </c>
      <c r="G96" s="44">
        <f t="shared" si="8"/>
        <v>216.35098749760354</v>
      </c>
      <c r="I96" s="36" t="s">
        <v>1652</v>
      </c>
      <c r="J96" s="36">
        <v>536.04</v>
      </c>
      <c r="K96" s="36"/>
      <c r="L96" s="36">
        <f>J96</f>
        <v>536.04</v>
      </c>
      <c r="M96" s="36">
        <v>280.44</v>
      </c>
    </row>
    <row r="97" spans="1:13" ht="15" x14ac:dyDescent="0.25">
      <c r="A97" s="36">
        <f t="shared" si="7"/>
        <v>50</v>
      </c>
      <c r="B97" s="71" t="str">
        <f>'[1]Под 1 и 2'!A55</f>
        <v>1/ 50</v>
      </c>
      <c r="C97" s="90" t="s">
        <v>158</v>
      </c>
      <c r="D97" s="204">
        <v>51.1</v>
      </c>
      <c r="E97" s="43">
        <f t="shared" ref="E97:E127" si="10">D97/$A$5*$E$4</f>
        <v>28.654645848135239</v>
      </c>
      <c r="F97" s="717">
        <v>5.05</v>
      </c>
      <c r="G97" s="44">
        <f t="shared" si="8"/>
        <v>144.70596153308296</v>
      </c>
      <c r="I97" s="36" t="s">
        <v>1653</v>
      </c>
      <c r="J97" s="36">
        <v>262.19</v>
      </c>
      <c r="K97" s="36">
        <v>273.85000000000002</v>
      </c>
      <c r="L97" s="36">
        <f>J97-K97</f>
        <v>-11.660000000000025</v>
      </c>
      <c r="M97" s="36">
        <v>280.44</v>
      </c>
    </row>
    <row r="98" spans="1:13" ht="42" customHeight="1" x14ac:dyDescent="0.25">
      <c r="A98" s="36">
        <f t="shared" si="7"/>
        <v>51</v>
      </c>
      <c r="B98" s="71" t="str">
        <f>'[1]Под 1 и 2'!A62</f>
        <v>1/ 51</v>
      </c>
      <c r="C98" s="91" t="s">
        <v>159</v>
      </c>
      <c r="D98" s="204">
        <v>50.2</v>
      </c>
      <c r="E98" s="43">
        <f t="shared" si="10"/>
        <v>28.149965197189616</v>
      </c>
      <c r="F98" s="717">
        <v>5.05</v>
      </c>
      <c r="G98" s="44">
        <f t="shared" si="8"/>
        <v>142.15732424580756</v>
      </c>
      <c r="I98" s="373" t="s">
        <v>1661</v>
      </c>
      <c r="J98" s="36"/>
      <c r="K98" s="36">
        <f>M96+M97-L96-L97</f>
        <v>36.500000000000057</v>
      </c>
      <c r="L98" s="36"/>
      <c r="M98" s="36"/>
    </row>
    <row r="99" spans="1:13" ht="15" x14ac:dyDescent="0.25">
      <c r="A99" s="36">
        <f t="shared" si="7"/>
        <v>52</v>
      </c>
      <c r="B99" s="71" t="str">
        <f>'[1]Под 1 и 2'!A63</f>
        <v>1/ 52</v>
      </c>
      <c r="C99" s="91" t="s">
        <v>160</v>
      </c>
      <c r="D99" s="204">
        <v>114.4</v>
      </c>
      <c r="E99" s="43">
        <f t="shared" si="10"/>
        <v>64.150518297977925</v>
      </c>
      <c r="F99" s="717">
        <v>5.05</v>
      </c>
      <c r="G99" s="44">
        <f t="shared" si="8"/>
        <v>323.96011740478849</v>
      </c>
    </row>
    <row r="100" spans="1:13" ht="15" x14ac:dyDescent="0.25">
      <c r="A100" s="36">
        <f t="shared" si="7"/>
        <v>53</v>
      </c>
      <c r="B100" s="71" t="s">
        <v>161</v>
      </c>
      <c r="C100" s="91" t="s">
        <v>162</v>
      </c>
      <c r="D100" s="204">
        <v>81</v>
      </c>
      <c r="E100" s="43">
        <f t="shared" si="10"/>
        <v>45.421258585106742</v>
      </c>
      <c r="F100" s="717">
        <v>5.05</v>
      </c>
      <c r="G100" s="44">
        <f t="shared" si="8"/>
        <v>229.37735585478904</v>
      </c>
    </row>
    <row r="101" spans="1:13" ht="15" x14ac:dyDescent="0.25">
      <c r="A101" s="36">
        <f t="shared" si="7"/>
        <v>54</v>
      </c>
      <c r="B101" s="71" t="str">
        <f>'[1]Под 1 и 2'!A65</f>
        <v>1/ 54</v>
      </c>
      <c r="C101" s="92" t="s">
        <v>163</v>
      </c>
      <c r="D101" s="204">
        <v>50.8</v>
      </c>
      <c r="E101" s="43">
        <f t="shared" si="10"/>
        <v>28.486418964486699</v>
      </c>
      <c r="F101" s="717">
        <v>5.05</v>
      </c>
      <c r="G101" s="44">
        <f t="shared" si="8"/>
        <v>143.85641577065783</v>
      </c>
    </row>
    <row r="102" spans="1:13" ht="15" x14ac:dyDescent="0.25">
      <c r="A102" s="36">
        <f t="shared" si="7"/>
        <v>55</v>
      </c>
      <c r="B102" s="71" t="str">
        <f>'[1]Под 1 и 2'!A66</f>
        <v>1/ 55</v>
      </c>
      <c r="C102" s="91" t="s">
        <v>164</v>
      </c>
      <c r="D102" s="204">
        <v>50.8</v>
      </c>
      <c r="E102" s="43">
        <f t="shared" si="10"/>
        <v>28.486418964486699</v>
      </c>
      <c r="F102" s="717">
        <v>5.05</v>
      </c>
      <c r="G102" s="44">
        <f t="shared" si="8"/>
        <v>143.85641577065783</v>
      </c>
    </row>
    <row r="103" spans="1:13" ht="15" x14ac:dyDescent="0.25">
      <c r="A103" s="36">
        <f t="shared" si="7"/>
        <v>56</v>
      </c>
      <c r="B103" s="71" t="str">
        <f>'[1]Под 1 и 2'!A67</f>
        <v>1/ 56</v>
      </c>
      <c r="C103" s="87" t="s">
        <v>165</v>
      </c>
      <c r="D103" s="204">
        <v>114.4</v>
      </c>
      <c r="E103" s="43">
        <f t="shared" si="10"/>
        <v>64.150518297977925</v>
      </c>
      <c r="F103" s="717">
        <v>5.05</v>
      </c>
      <c r="G103" s="44">
        <f t="shared" si="8"/>
        <v>323.96011740478849</v>
      </c>
    </row>
    <row r="104" spans="1:13" ht="15" x14ac:dyDescent="0.25">
      <c r="A104" s="36">
        <f t="shared" si="7"/>
        <v>57</v>
      </c>
      <c r="B104" s="71" t="str">
        <f>'[1]Под 1 и 2'!A68</f>
        <v>1/ 57</v>
      </c>
      <c r="C104" s="87" t="s">
        <v>166</v>
      </c>
      <c r="D104" s="204">
        <v>82.7</v>
      </c>
      <c r="E104" s="43">
        <f t="shared" si="10"/>
        <v>46.374544259115162</v>
      </c>
      <c r="F104" s="717">
        <v>5.05</v>
      </c>
      <c r="G104" s="44">
        <f t="shared" si="8"/>
        <v>234.19144850853155</v>
      </c>
    </row>
    <row r="105" spans="1:13" ht="15" x14ac:dyDescent="0.25">
      <c r="A105" s="36">
        <f t="shared" si="7"/>
        <v>58</v>
      </c>
      <c r="B105" s="71" t="str">
        <f>'[1]Под 1 и 2'!A69</f>
        <v>1/ 58</v>
      </c>
      <c r="C105" s="87" t="s">
        <v>167</v>
      </c>
      <c r="D105" s="204">
        <v>51</v>
      </c>
      <c r="E105" s="43">
        <f t="shared" si="10"/>
        <v>28.598570220252395</v>
      </c>
      <c r="F105" s="717">
        <v>5.05</v>
      </c>
      <c r="G105" s="44">
        <f t="shared" si="8"/>
        <v>144.42277961227458</v>
      </c>
    </row>
    <row r="106" spans="1:13" ht="15" x14ac:dyDescent="0.25">
      <c r="A106" s="36">
        <f t="shared" si="7"/>
        <v>59</v>
      </c>
      <c r="B106" s="71" t="str">
        <f>'[1]Под 1 и 2'!A70</f>
        <v>1/ 59</v>
      </c>
      <c r="C106" s="87" t="s">
        <v>168</v>
      </c>
      <c r="D106" s="204">
        <v>54.7</v>
      </c>
      <c r="E106" s="43">
        <f t="shared" si="10"/>
        <v>30.673368451917767</v>
      </c>
      <c r="F106" s="717">
        <v>5.05</v>
      </c>
      <c r="G106" s="44">
        <f t="shared" si="8"/>
        <v>154.90051068218472</v>
      </c>
    </row>
    <row r="107" spans="1:13" ht="15" x14ac:dyDescent="0.25">
      <c r="A107" s="36">
        <f t="shared" si="7"/>
        <v>60</v>
      </c>
      <c r="B107" s="71" t="str">
        <f>'[1]Под 1 и 2'!A71</f>
        <v>1/ 60</v>
      </c>
      <c r="C107" s="87" t="s">
        <v>169</v>
      </c>
      <c r="D107" s="204">
        <v>120.3</v>
      </c>
      <c r="E107" s="43">
        <f t="shared" si="10"/>
        <v>67.458980343065946</v>
      </c>
      <c r="F107" s="717">
        <v>5.05</v>
      </c>
      <c r="G107" s="44">
        <f t="shared" si="8"/>
        <v>340.66785073248303</v>
      </c>
    </row>
    <row r="108" spans="1:13" ht="15" x14ac:dyDescent="0.25">
      <c r="A108" s="36">
        <f t="shared" si="7"/>
        <v>61</v>
      </c>
      <c r="B108" s="71" t="str">
        <f>'[1]Под 1 и 2'!A72</f>
        <v>1/ 61</v>
      </c>
      <c r="C108" s="93" t="s">
        <v>170</v>
      </c>
      <c r="D108" s="204">
        <f>84</f>
        <v>84</v>
      </c>
      <c r="E108" s="43">
        <f t="shared" si="10"/>
        <v>47.103527421592176</v>
      </c>
      <c r="F108" s="717">
        <v>5.05</v>
      </c>
      <c r="G108" s="44">
        <f t="shared" si="8"/>
        <v>237.87281347904047</v>
      </c>
    </row>
    <row r="109" spans="1:13" ht="15" x14ac:dyDescent="0.25">
      <c r="A109" s="36">
        <f t="shared" si="7"/>
        <v>62</v>
      </c>
      <c r="B109" s="71" t="str">
        <f>'[1]Под 1 и 2'!A73</f>
        <v>1/ 62</v>
      </c>
      <c r="C109" s="88" t="s">
        <v>171</v>
      </c>
      <c r="D109" s="204">
        <v>50.6</v>
      </c>
      <c r="E109" s="43">
        <f t="shared" si="10"/>
        <v>28.374267708721003</v>
      </c>
      <c r="F109" s="717">
        <v>5.05</v>
      </c>
      <c r="G109" s="44">
        <f t="shared" si="8"/>
        <v>143.29005192904106</v>
      </c>
    </row>
    <row r="110" spans="1:13" ht="15" x14ac:dyDescent="0.25">
      <c r="A110" s="36">
        <f t="shared" si="7"/>
        <v>63</v>
      </c>
      <c r="B110" s="71" t="str">
        <f>'[1]Под 1 и 2'!A74</f>
        <v>1/ 63</v>
      </c>
      <c r="C110" s="91" t="s">
        <v>172</v>
      </c>
      <c r="D110" s="204">
        <v>50.2</v>
      </c>
      <c r="E110" s="43">
        <f t="shared" si="10"/>
        <v>28.149965197189616</v>
      </c>
      <c r="F110" s="717">
        <v>5.05</v>
      </c>
      <c r="G110" s="44">
        <f t="shared" si="8"/>
        <v>142.15732424580756</v>
      </c>
    </row>
    <row r="111" spans="1:13" ht="15" x14ac:dyDescent="0.25">
      <c r="A111" s="36">
        <f t="shared" si="7"/>
        <v>64</v>
      </c>
      <c r="B111" s="71" t="str">
        <f>'[1]Под 1 и 2'!A75</f>
        <v>1/ 64</v>
      </c>
      <c r="C111" s="87" t="s">
        <v>173</v>
      </c>
      <c r="D111" s="204">
        <v>119.9</v>
      </c>
      <c r="E111" s="43">
        <f t="shared" si="10"/>
        <v>67.234677831534555</v>
      </c>
      <c r="F111" s="717">
        <v>5.05</v>
      </c>
      <c r="G111" s="44">
        <f t="shared" si="8"/>
        <v>339.53512304924948</v>
      </c>
    </row>
    <row r="112" spans="1:13" ht="15" x14ac:dyDescent="0.25">
      <c r="A112" s="36">
        <f t="shared" si="7"/>
        <v>65</v>
      </c>
      <c r="B112" s="71" t="str">
        <f>'[1]Под 1 и 2'!A77</f>
        <v xml:space="preserve">1/ 65 </v>
      </c>
      <c r="C112" s="92" t="s">
        <v>174</v>
      </c>
      <c r="D112" s="204">
        <v>82.8</v>
      </c>
      <c r="E112" s="43">
        <f t="shared" si="10"/>
        <v>46.430619886998002</v>
      </c>
      <c r="F112" s="717">
        <v>5.05</v>
      </c>
      <c r="G112" s="44">
        <f t="shared" si="8"/>
        <v>234.4746304293399</v>
      </c>
    </row>
    <row r="113" spans="1:7" ht="15" x14ac:dyDescent="0.25">
      <c r="A113" s="36">
        <f t="shared" si="7"/>
        <v>66</v>
      </c>
      <c r="B113" s="71" t="str">
        <f>'[1]Под 1 и 2'!A78</f>
        <v>1/ 66</v>
      </c>
      <c r="C113" s="86" t="s">
        <v>175</v>
      </c>
      <c r="D113" s="204">
        <v>50.6</v>
      </c>
      <c r="E113" s="43">
        <f t="shared" si="10"/>
        <v>28.374267708721003</v>
      </c>
      <c r="F113" s="717">
        <v>5.05</v>
      </c>
      <c r="G113" s="44">
        <f t="shared" si="8"/>
        <v>143.29005192904106</v>
      </c>
    </row>
    <row r="114" spans="1:7" ht="15" x14ac:dyDescent="0.25">
      <c r="A114" s="36">
        <f t="shared" ref="A114:A179" si="11">A113+1</f>
        <v>67</v>
      </c>
      <c r="B114" s="71" t="str">
        <f>'[1]Под 1 и 2'!A79</f>
        <v>1/ 67</v>
      </c>
      <c r="C114" s="92" t="s">
        <v>176</v>
      </c>
      <c r="D114" s="204">
        <v>50.7</v>
      </c>
      <c r="E114" s="43">
        <f t="shared" si="10"/>
        <v>28.430343336603851</v>
      </c>
      <c r="F114" s="717">
        <v>5.05</v>
      </c>
      <c r="G114" s="44">
        <f t="shared" si="8"/>
        <v>143.57323384984943</v>
      </c>
    </row>
    <row r="115" spans="1:7" ht="15" x14ac:dyDescent="0.25">
      <c r="A115" s="36">
        <f t="shared" si="11"/>
        <v>68</v>
      </c>
      <c r="B115" s="71" t="str">
        <f>'[1]Под 1 и 2'!A80</f>
        <v>1/ 68</v>
      </c>
      <c r="C115" s="86" t="s">
        <v>177</v>
      </c>
      <c r="D115" s="204">
        <v>120.9</v>
      </c>
      <c r="E115" s="43">
        <f t="shared" si="10"/>
        <v>67.795434110363033</v>
      </c>
      <c r="F115" s="717">
        <v>5.05</v>
      </c>
      <c r="G115" s="44">
        <f t="shared" si="8"/>
        <v>342.36694225733328</v>
      </c>
    </row>
    <row r="116" spans="1:7" ht="15" x14ac:dyDescent="0.25">
      <c r="A116" s="36">
        <f t="shared" si="11"/>
        <v>69</v>
      </c>
      <c r="B116" s="71" t="str">
        <f>'[1]Под 1 и 2'!A81</f>
        <v xml:space="preserve">2/ 69 </v>
      </c>
      <c r="C116" s="86" t="s">
        <v>178</v>
      </c>
      <c r="D116" s="208">
        <v>107.1</v>
      </c>
      <c r="E116" s="43">
        <f t="shared" si="10"/>
        <v>60.05699746253002</v>
      </c>
      <c r="F116" s="717">
        <v>5.05</v>
      </c>
      <c r="G116" s="44">
        <f t="shared" si="8"/>
        <v>303.2878371857766</v>
      </c>
    </row>
    <row r="117" spans="1:7" ht="15" x14ac:dyDescent="0.25">
      <c r="A117" s="36">
        <f t="shared" si="11"/>
        <v>70</v>
      </c>
      <c r="B117" s="71" t="str">
        <f>'[1]Под 1 и 2'!A82</f>
        <v>2/ 70</v>
      </c>
      <c r="C117" s="86" t="s">
        <v>179</v>
      </c>
      <c r="D117" s="204">
        <v>48.8</v>
      </c>
      <c r="E117" s="43">
        <f t="shared" si="10"/>
        <v>27.364906406829739</v>
      </c>
      <c r="F117" s="717">
        <v>5.05</v>
      </c>
      <c r="G117" s="44">
        <f t="shared" si="8"/>
        <v>138.19277735449018</v>
      </c>
    </row>
    <row r="118" spans="1:7" ht="15" x14ac:dyDescent="0.25">
      <c r="A118" s="36">
        <f t="shared" si="11"/>
        <v>71</v>
      </c>
      <c r="B118" s="71" t="str">
        <f>'[1]Под 1 и 2'!A83</f>
        <v>2/ 71</v>
      </c>
      <c r="C118" s="86" t="s">
        <v>180</v>
      </c>
      <c r="D118" s="204">
        <v>47.3</v>
      </c>
      <c r="E118" s="43">
        <f t="shared" si="10"/>
        <v>26.523771988587022</v>
      </c>
      <c r="F118" s="717">
        <v>5.05</v>
      </c>
      <c r="G118" s="44">
        <f t="shared" si="8"/>
        <v>133.94504854236445</v>
      </c>
    </row>
    <row r="119" spans="1:7" ht="15" x14ac:dyDescent="0.25">
      <c r="A119" s="36">
        <f t="shared" si="11"/>
        <v>72</v>
      </c>
      <c r="B119" s="71" t="str">
        <f>'[1]Под 1 и 2'!A84</f>
        <v>2/ 72</v>
      </c>
      <c r="C119" s="86" t="s">
        <v>181</v>
      </c>
      <c r="D119" s="204">
        <v>80.8</v>
      </c>
      <c r="E119" s="43">
        <f t="shared" si="10"/>
        <v>45.309107329341046</v>
      </c>
      <c r="F119" s="717">
        <v>5.05</v>
      </c>
      <c r="G119" s="44">
        <f t="shared" si="8"/>
        <v>228.81099201317227</v>
      </c>
    </row>
    <row r="120" spans="1:7" ht="15" x14ac:dyDescent="0.25">
      <c r="A120" s="36">
        <f t="shared" si="11"/>
        <v>73</v>
      </c>
      <c r="B120" s="71" t="str">
        <f>'[1]Под 1 и 2'!A85</f>
        <v>2/ 73</v>
      </c>
      <c r="C120" s="86" t="s">
        <v>182</v>
      </c>
      <c r="D120" s="204">
        <v>106.9</v>
      </c>
      <c r="E120" s="43">
        <f t="shared" si="10"/>
        <v>59.944846206764332</v>
      </c>
      <c r="F120" s="717">
        <v>5.05</v>
      </c>
      <c r="G120" s="44">
        <f t="shared" si="8"/>
        <v>302.72147334415985</v>
      </c>
    </row>
    <row r="121" spans="1:7" ht="15" x14ac:dyDescent="0.25">
      <c r="A121" s="36">
        <f t="shared" si="11"/>
        <v>74</v>
      </c>
      <c r="B121" s="71" t="str">
        <f>'[1]Под 1 и 2'!A86</f>
        <v>2/ 74</v>
      </c>
      <c r="C121" s="86" t="s">
        <v>183</v>
      </c>
      <c r="D121" s="204">
        <v>48.6</v>
      </c>
      <c r="E121" s="43">
        <f t="shared" si="10"/>
        <v>27.252755151064047</v>
      </c>
      <c r="F121" s="717">
        <v>5.05</v>
      </c>
      <c r="G121" s="44">
        <f t="shared" si="8"/>
        <v>137.62641351287343</v>
      </c>
    </row>
    <row r="122" spans="1:7" ht="15" x14ac:dyDescent="0.25">
      <c r="A122" s="36">
        <f t="shared" si="11"/>
        <v>75</v>
      </c>
      <c r="B122" s="71" t="str">
        <f>'[1]Под 1 и 2'!A87</f>
        <v>2/ 75</v>
      </c>
      <c r="C122" s="147" t="s">
        <v>184</v>
      </c>
      <c r="D122" s="204">
        <v>48.4</v>
      </c>
      <c r="E122" s="43">
        <f t="shared" si="10"/>
        <v>27.140603895298351</v>
      </c>
      <c r="F122" s="717">
        <v>5.05</v>
      </c>
      <c r="G122" s="44">
        <f t="shared" si="8"/>
        <v>137.06004967125668</v>
      </c>
    </row>
    <row r="123" spans="1:7" ht="15" x14ac:dyDescent="0.25">
      <c r="A123" s="36">
        <f t="shared" si="11"/>
        <v>76</v>
      </c>
      <c r="B123" s="71" t="str">
        <f>'[1]Под 1 и 2'!A88</f>
        <v>2/ 76</v>
      </c>
      <c r="C123" s="86" t="s">
        <v>982</v>
      </c>
      <c r="D123" s="508">
        <v>80.5</v>
      </c>
      <c r="E123" s="43">
        <f t="shared" si="10"/>
        <v>45.140880445692503</v>
      </c>
      <c r="F123" s="717">
        <v>5.05</v>
      </c>
      <c r="G123" s="44">
        <f t="shared" si="8"/>
        <v>227.96144625074712</v>
      </c>
    </row>
    <row r="124" spans="1:7" ht="15" x14ac:dyDescent="0.25">
      <c r="A124" s="36">
        <f t="shared" si="11"/>
        <v>77</v>
      </c>
      <c r="B124" s="71" t="str">
        <f>'[1]Под 1 и 2'!A89</f>
        <v>2/ 77</v>
      </c>
      <c r="C124" s="509" t="s">
        <v>185</v>
      </c>
      <c r="D124" s="209">
        <v>108.5</v>
      </c>
      <c r="E124" s="43">
        <f t="shared" si="10"/>
        <v>60.84205625288989</v>
      </c>
      <c r="F124" s="717">
        <v>5.05</v>
      </c>
      <c r="G124" s="44">
        <f t="shared" si="8"/>
        <v>307.25238407709395</v>
      </c>
    </row>
    <row r="125" spans="1:7" ht="15" x14ac:dyDescent="0.25">
      <c r="A125" s="36">
        <f t="shared" si="11"/>
        <v>78</v>
      </c>
      <c r="B125" s="71" t="str">
        <f>'[1]Под 1 и 2'!A90</f>
        <v>2/ 78</v>
      </c>
      <c r="C125" s="87" t="s">
        <v>186</v>
      </c>
      <c r="D125" s="208">
        <v>48.4</v>
      </c>
      <c r="E125" s="43">
        <f t="shared" si="10"/>
        <v>27.140603895298351</v>
      </c>
      <c r="F125" s="717">
        <v>5.05</v>
      </c>
      <c r="G125" s="44">
        <f t="shared" si="8"/>
        <v>137.06004967125668</v>
      </c>
    </row>
    <row r="126" spans="1:7" ht="15" x14ac:dyDescent="0.25">
      <c r="A126" s="36">
        <f t="shared" si="11"/>
        <v>79</v>
      </c>
      <c r="B126" s="71" t="str">
        <f>'[1]Под 1 и 2'!A91</f>
        <v>2/ 79</v>
      </c>
      <c r="C126" s="87" t="s">
        <v>187</v>
      </c>
      <c r="D126" s="204">
        <v>48.9</v>
      </c>
      <c r="E126" s="43">
        <f t="shared" si="10"/>
        <v>27.420982034712591</v>
      </c>
      <c r="F126" s="717">
        <v>5.05</v>
      </c>
      <c r="G126" s="44">
        <f t="shared" si="8"/>
        <v>138.47595927529858</v>
      </c>
    </row>
    <row r="127" spans="1:7" ht="15" x14ac:dyDescent="0.25">
      <c r="A127" s="36">
        <f t="shared" si="11"/>
        <v>80</v>
      </c>
      <c r="B127" s="71" t="str">
        <f>'[1]Под 1 и 2'!A92</f>
        <v>2/ 80</v>
      </c>
      <c r="C127" s="87" t="s">
        <v>188</v>
      </c>
      <c r="D127" s="204">
        <v>80.2</v>
      </c>
      <c r="E127" s="43">
        <f t="shared" si="10"/>
        <v>44.972653562043959</v>
      </c>
      <c r="F127" s="717">
        <v>5.05</v>
      </c>
      <c r="G127" s="44">
        <f t="shared" si="8"/>
        <v>227.11190048832199</v>
      </c>
    </row>
    <row r="128" spans="1:7" ht="15" x14ac:dyDescent="0.25">
      <c r="A128" s="36">
        <f t="shared" si="11"/>
        <v>81</v>
      </c>
      <c r="B128" s="71" t="str">
        <f>'[1]Под 1 и 2'!A93</f>
        <v>2/ 81</v>
      </c>
      <c r="C128" s="87" t="s">
        <v>189</v>
      </c>
      <c r="D128" s="204">
        <v>107</v>
      </c>
      <c r="E128" s="43">
        <f t="shared" ref="E128:E159" si="12">D128/$A$5*$E$4</f>
        <v>60.00092183464718</v>
      </c>
      <c r="F128" s="717">
        <v>5.05</v>
      </c>
      <c r="G128" s="44">
        <f t="shared" si="8"/>
        <v>303.00465526496822</v>
      </c>
    </row>
    <row r="129" spans="1:7" ht="15" x14ac:dyDescent="0.25">
      <c r="A129" s="36">
        <f t="shared" si="11"/>
        <v>82</v>
      </c>
      <c r="B129" s="71" t="str">
        <f>'[1]Под 1 и 2'!A94</f>
        <v>2/ 82</v>
      </c>
      <c r="C129" s="87" t="s">
        <v>190</v>
      </c>
      <c r="D129" s="204">
        <v>48.8</v>
      </c>
      <c r="E129" s="43">
        <f t="shared" si="12"/>
        <v>27.364906406829739</v>
      </c>
      <c r="F129" s="717">
        <v>5.05</v>
      </c>
      <c r="G129" s="44">
        <f t="shared" si="8"/>
        <v>138.19277735449018</v>
      </c>
    </row>
    <row r="130" spans="1:7" ht="15" x14ac:dyDescent="0.25">
      <c r="A130" s="36">
        <f t="shared" si="11"/>
        <v>83</v>
      </c>
      <c r="B130" s="71" t="str">
        <f>'[1]Под 1 и 2'!A95</f>
        <v>2/ 83</v>
      </c>
      <c r="C130" s="88" t="s">
        <v>191</v>
      </c>
      <c r="D130" s="204">
        <v>48.9</v>
      </c>
      <c r="E130" s="43">
        <f t="shared" si="12"/>
        <v>27.420982034712591</v>
      </c>
      <c r="F130" s="717">
        <v>5.05</v>
      </c>
      <c r="G130" s="44">
        <f t="shared" si="8"/>
        <v>138.47595927529858</v>
      </c>
    </row>
    <row r="131" spans="1:7" ht="15" x14ac:dyDescent="0.25">
      <c r="A131" s="36">
        <f t="shared" si="11"/>
        <v>84</v>
      </c>
      <c r="B131" s="71" t="str">
        <f>'[1]Под 1 и 2'!A96</f>
        <v>2/ 84</v>
      </c>
      <c r="C131" s="88" t="s">
        <v>192</v>
      </c>
      <c r="D131" s="204">
        <v>80.400000000000006</v>
      </c>
      <c r="E131" s="43">
        <f t="shared" si="12"/>
        <v>45.084804817809662</v>
      </c>
      <c r="F131" s="717">
        <v>5.05</v>
      </c>
      <c r="G131" s="44">
        <f t="shared" si="8"/>
        <v>227.6782643299388</v>
      </c>
    </row>
    <row r="132" spans="1:7" ht="15" x14ac:dyDescent="0.25">
      <c r="A132" s="36">
        <f t="shared" si="11"/>
        <v>85</v>
      </c>
      <c r="B132" s="71" t="str">
        <f>'[1]Под 1 и 2'!A97</f>
        <v>2/ 85</v>
      </c>
      <c r="C132" s="88" t="s">
        <v>193</v>
      </c>
      <c r="D132" s="204">
        <v>106.7</v>
      </c>
      <c r="E132" s="43">
        <f t="shared" si="12"/>
        <v>59.832694950998636</v>
      </c>
      <c r="F132" s="717">
        <v>5.05</v>
      </c>
      <c r="G132" s="44">
        <f t="shared" si="8"/>
        <v>302.1551095025431</v>
      </c>
    </row>
    <row r="133" spans="1:7" ht="15" x14ac:dyDescent="0.25">
      <c r="A133" s="36">
        <f t="shared" si="11"/>
        <v>86</v>
      </c>
      <c r="B133" s="71" t="str">
        <f>'[1]Под 1 и 2'!A98</f>
        <v>2/ 86</v>
      </c>
      <c r="C133" s="88" t="s">
        <v>194</v>
      </c>
      <c r="D133" s="204">
        <v>48.7</v>
      </c>
      <c r="E133" s="43">
        <f t="shared" si="12"/>
        <v>27.308830778946891</v>
      </c>
      <c r="F133" s="717">
        <v>5.05</v>
      </c>
      <c r="G133" s="44">
        <f t="shared" si="8"/>
        <v>137.9095954336818</v>
      </c>
    </row>
    <row r="134" spans="1:7" ht="15" x14ac:dyDescent="0.25">
      <c r="A134" s="36">
        <f t="shared" si="11"/>
        <v>87</v>
      </c>
      <c r="B134" s="71" t="str">
        <f>'[1]Под 1 и 2'!A99</f>
        <v>2/ 87</v>
      </c>
      <c r="C134" s="88" t="s">
        <v>195</v>
      </c>
      <c r="D134" s="204">
        <v>48.8</v>
      </c>
      <c r="E134" s="43">
        <f t="shared" si="12"/>
        <v>27.364906406829739</v>
      </c>
      <c r="F134" s="717">
        <v>5.05</v>
      </c>
      <c r="G134" s="44">
        <f t="shared" si="8"/>
        <v>138.19277735449018</v>
      </c>
    </row>
    <row r="135" spans="1:7" ht="15" x14ac:dyDescent="0.25">
      <c r="A135" s="36">
        <f t="shared" si="11"/>
        <v>88</v>
      </c>
      <c r="B135" s="71" t="str">
        <f>'[1]Под 1 и 2'!A100</f>
        <v>2/ 88</v>
      </c>
      <c r="C135" s="89" t="s">
        <v>196</v>
      </c>
      <c r="D135" s="204">
        <v>80.3</v>
      </c>
      <c r="E135" s="43">
        <f t="shared" si="12"/>
        <v>45.028729189926807</v>
      </c>
      <c r="F135" s="717">
        <v>5.05</v>
      </c>
      <c r="G135" s="44">
        <f t="shared" si="8"/>
        <v>227.39508240913037</v>
      </c>
    </row>
    <row r="136" spans="1:7" ht="15" x14ac:dyDescent="0.25">
      <c r="A136" s="36">
        <f t="shared" si="11"/>
        <v>89</v>
      </c>
      <c r="B136" s="71" t="str">
        <f>'[1]Под 1 и 2'!A101</f>
        <v>2/ 89</v>
      </c>
      <c r="C136" s="89" t="s">
        <v>197</v>
      </c>
      <c r="D136" s="204">
        <v>107.1</v>
      </c>
      <c r="E136" s="43">
        <f t="shared" si="12"/>
        <v>60.05699746253002</v>
      </c>
      <c r="F136" s="717">
        <v>5.05</v>
      </c>
      <c r="G136" s="44">
        <f t="shared" si="8"/>
        <v>303.2878371857766</v>
      </c>
    </row>
    <row r="137" spans="1:7" ht="15" x14ac:dyDescent="0.25">
      <c r="A137" s="36">
        <f t="shared" si="11"/>
        <v>90</v>
      </c>
      <c r="B137" s="71" t="str">
        <f>'[1]Под 1 и 2'!A102</f>
        <v>2/ 90</v>
      </c>
      <c r="C137" s="89" t="s">
        <v>198</v>
      </c>
      <c r="D137" s="204">
        <v>48.8</v>
      </c>
      <c r="E137" s="43">
        <f t="shared" si="12"/>
        <v>27.364906406829739</v>
      </c>
      <c r="F137" s="717">
        <v>5.05</v>
      </c>
      <c r="G137" s="44">
        <f t="shared" si="8"/>
        <v>138.19277735449018</v>
      </c>
    </row>
    <row r="138" spans="1:7" ht="15" x14ac:dyDescent="0.25">
      <c r="A138" s="36">
        <f t="shared" si="11"/>
        <v>91</v>
      </c>
      <c r="B138" s="71" t="str">
        <f>'[1]Под 1 и 2'!A103</f>
        <v>2/ 91</v>
      </c>
      <c r="C138" s="88" t="s">
        <v>199</v>
      </c>
      <c r="D138" s="204">
        <v>48.4</v>
      </c>
      <c r="E138" s="43">
        <f t="shared" si="12"/>
        <v>27.140603895298351</v>
      </c>
      <c r="F138" s="717">
        <v>5.05</v>
      </c>
      <c r="G138" s="44">
        <f t="shared" si="8"/>
        <v>137.06004967125668</v>
      </c>
    </row>
    <row r="139" spans="1:7" ht="15" x14ac:dyDescent="0.25">
      <c r="A139" s="36">
        <f t="shared" si="11"/>
        <v>92</v>
      </c>
      <c r="B139" s="71" t="str">
        <f>'[1]Под 1 и 2'!A104</f>
        <v>2/ 92</v>
      </c>
      <c r="C139" s="88" t="s">
        <v>200</v>
      </c>
      <c r="D139" s="204">
        <v>80.5</v>
      </c>
      <c r="E139" s="43">
        <f t="shared" si="12"/>
        <v>45.140880445692503</v>
      </c>
      <c r="F139" s="717">
        <v>5.05</v>
      </c>
      <c r="G139" s="44">
        <f t="shared" si="8"/>
        <v>227.96144625074712</v>
      </c>
    </row>
    <row r="140" spans="1:7" ht="15" x14ac:dyDescent="0.25">
      <c r="A140" s="36">
        <f t="shared" si="11"/>
        <v>93</v>
      </c>
      <c r="B140" s="71" t="str">
        <f>'[1]Под 1 и 2'!A105</f>
        <v>2/ 93</v>
      </c>
      <c r="C140" s="88" t="s">
        <v>201</v>
      </c>
      <c r="D140" s="204">
        <v>108.7</v>
      </c>
      <c r="E140" s="43">
        <f t="shared" si="12"/>
        <v>60.954207508655593</v>
      </c>
      <c r="F140" s="717">
        <v>5.05</v>
      </c>
      <c r="G140" s="44">
        <f t="shared" si="8"/>
        <v>307.81874791871076</v>
      </c>
    </row>
    <row r="141" spans="1:7" ht="15" x14ac:dyDescent="0.25">
      <c r="A141" s="36">
        <f t="shared" si="11"/>
        <v>94</v>
      </c>
      <c r="B141" s="71" t="str">
        <f>'[1]Под 1 и 2'!A106</f>
        <v>2/ 94</v>
      </c>
      <c r="C141" s="94" t="s">
        <v>202</v>
      </c>
      <c r="D141" s="204">
        <v>50.5</v>
      </c>
      <c r="E141" s="43">
        <f t="shared" si="12"/>
        <v>28.318192080838156</v>
      </c>
      <c r="F141" s="717">
        <v>5.05</v>
      </c>
      <c r="G141" s="44">
        <f t="shared" si="8"/>
        <v>143.00687000823268</v>
      </c>
    </row>
    <row r="142" spans="1:7" ht="15" x14ac:dyDescent="0.25">
      <c r="A142" s="36">
        <f t="shared" si="11"/>
        <v>95</v>
      </c>
      <c r="B142" s="71" t="str">
        <f>'[1]Под 1 и 2'!A107</f>
        <v>2/ 95</v>
      </c>
      <c r="C142" s="94" t="s">
        <v>203</v>
      </c>
      <c r="D142" s="204">
        <v>50.7</v>
      </c>
      <c r="E142" s="43">
        <f t="shared" si="12"/>
        <v>28.430343336603851</v>
      </c>
      <c r="F142" s="717">
        <v>5.05</v>
      </c>
      <c r="G142" s="44">
        <f t="shared" si="8"/>
        <v>143.57323384984943</v>
      </c>
    </row>
    <row r="143" spans="1:7" ht="15" x14ac:dyDescent="0.25">
      <c r="A143" s="36">
        <f t="shared" si="11"/>
        <v>96</v>
      </c>
      <c r="B143" s="71" t="str">
        <f>'[1]Под 1 и 2'!A108</f>
        <v>2/ 96</v>
      </c>
      <c r="C143" s="87" t="s">
        <v>204</v>
      </c>
      <c r="D143" s="204">
        <v>80.400000000000006</v>
      </c>
      <c r="E143" s="43">
        <f t="shared" si="12"/>
        <v>45.084804817809662</v>
      </c>
      <c r="F143" s="717">
        <v>5.05</v>
      </c>
      <c r="G143" s="44">
        <f t="shared" si="8"/>
        <v>227.6782643299388</v>
      </c>
    </row>
    <row r="144" spans="1:7" ht="15" x14ac:dyDescent="0.25">
      <c r="A144" s="36">
        <f t="shared" si="11"/>
        <v>97</v>
      </c>
      <c r="B144" s="71" t="str">
        <f>'[1]Под 1 и 2'!A109</f>
        <v>2/ 97</v>
      </c>
      <c r="C144" s="87" t="s">
        <v>205</v>
      </c>
      <c r="D144" s="204">
        <v>108.7</v>
      </c>
      <c r="E144" s="43">
        <f t="shared" si="12"/>
        <v>60.954207508655593</v>
      </c>
      <c r="F144" s="717">
        <v>5.05</v>
      </c>
      <c r="G144" s="44">
        <f t="shared" si="8"/>
        <v>307.81874791871076</v>
      </c>
    </row>
    <row r="145" spans="1:7" ht="15" x14ac:dyDescent="0.25">
      <c r="A145" s="36">
        <f t="shared" si="11"/>
        <v>98</v>
      </c>
      <c r="B145" s="71" t="str">
        <f>'[1]Под 1 и 2'!A110</f>
        <v>2/ 98</v>
      </c>
      <c r="C145" s="87" t="s">
        <v>206</v>
      </c>
      <c r="D145" s="204">
        <v>50.6</v>
      </c>
      <c r="E145" s="43">
        <f t="shared" si="12"/>
        <v>28.374267708721003</v>
      </c>
      <c r="F145" s="717">
        <v>5.05</v>
      </c>
      <c r="G145" s="44">
        <f t="shared" si="8"/>
        <v>143.29005192904106</v>
      </c>
    </row>
    <row r="146" spans="1:7" ht="15" x14ac:dyDescent="0.25">
      <c r="A146" s="36">
        <f t="shared" si="11"/>
        <v>99</v>
      </c>
      <c r="B146" s="71" t="str">
        <f>'[1]Под 1 и 2'!A111</f>
        <v>2/ 99</v>
      </c>
      <c r="C146" s="94" t="s">
        <v>207</v>
      </c>
      <c r="D146" s="204">
        <v>51</v>
      </c>
      <c r="E146" s="43">
        <f t="shared" si="12"/>
        <v>28.598570220252395</v>
      </c>
      <c r="F146" s="717">
        <v>5.05</v>
      </c>
      <c r="G146" s="44">
        <f t="shared" si="8"/>
        <v>144.42277961227458</v>
      </c>
    </row>
    <row r="147" spans="1:7" ht="15" x14ac:dyDescent="0.25">
      <c r="A147" s="36">
        <f t="shared" si="11"/>
        <v>100</v>
      </c>
      <c r="B147" s="71" t="str">
        <f>'[1]Под 1 и 2'!A112</f>
        <v>2/ 100</v>
      </c>
      <c r="C147" s="90" t="s">
        <v>208</v>
      </c>
      <c r="D147" s="204">
        <v>80.3</v>
      </c>
      <c r="E147" s="43">
        <f t="shared" si="12"/>
        <v>45.028729189926807</v>
      </c>
      <c r="F147" s="717">
        <v>5.05</v>
      </c>
      <c r="G147" s="44">
        <f t="shared" si="8"/>
        <v>227.39508240913037</v>
      </c>
    </row>
    <row r="148" spans="1:7" ht="15" x14ac:dyDescent="0.25">
      <c r="A148" s="36">
        <f t="shared" si="11"/>
        <v>101</v>
      </c>
      <c r="B148" s="71" t="str">
        <f>'[1]Под 1 и 2'!A121</f>
        <v>2/ 101</v>
      </c>
      <c r="C148" s="91" t="s">
        <v>209</v>
      </c>
      <c r="D148" s="204">
        <v>112.7</v>
      </c>
      <c r="E148" s="43">
        <f t="shared" si="12"/>
        <v>63.197232623969505</v>
      </c>
      <c r="F148" s="717">
        <v>5.05</v>
      </c>
      <c r="G148" s="44">
        <f t="shared" si="8"/>
        <v>319.14602475104601</v>
      </c>
    </row>
    <row r="149" spans="1:7" ht="15" x14ac:dyDescent="0.25">
      <c r="A149" s="36">
        <f t="shared" si="11"/>
        <v>102</v>
      </c>
      <c r="B149" s="71" t="str">
        <f>'[1]Под 1 и 2'!A122</f>
        <v>2/ 102</v>
      </c>
      <c r="C149" s="80" t="s">
        <v>210</v>
      </c>
      <c r="D149" s="204">
        <v>50.7</v>
      </c>
      <c r="E149" s="43">
        <f t="shared" si="12"/>
        <v>28.430343336603851</v>
      </c>
      <c r="F149" s="717">
        <v>5.05</v>
      </c>
      <c r="G149" s="44">
        <f t="shared" ref="G149:G212" si="13">E149*F149</f>
        <v>143.57323384984943</v>
      </c>
    </row>
    <row r="150" spans="1:7" ht="15" x14ac:dyDescent="0.25">
      <c r="A150" s="36">
        <f t="shared" si="11"/>
        <v>103</v>
      </c>
      <c r="B150" s="71" t="str">
        <f>'[1]Под 1 и 2'!A123</f>
        <v>2/ 103</v>
      </c>
      <c r="C150" s="36" t="s">
        <v>175</v>
      </c>
      <c r="D150" s="204">
        <v>50.9</v>
      </c>
      <c r="E150" s="43">
        <f t="shared" si="12"/>
        <v>28.542494592369543</v>
      </c>
      <c r="F150" s="717">
        <v>5.05</v>
      </c>
      <c r="G150" s="44">
        <f t="shared" si="13"/>
        <v>144.13959769146618</v>
      </c>
    </row>
    <row r="151" spans="1:7" ht="15" x14ac:dyDescent="0.25">
      <c r="A151" s="36">
        <f t="shared" si="11"/>
        <v>104</v>
      </c>
      <c r="B151" s="71" t="str">
        <f>'[1]Под 1 и 2'!A124</f>
        <v>2/ 104</v>
      </c>
      <c r="C151" s="93" t="s">
        <v>211</v>
      </c>
      <c r="D151" s="204">
        <v>81</v>
      </c>
      <c r="E151" s="43">
        <f t="shared" si="12"/>
        <v>45.421258585106742</v>
      </c>
      <c r="F151" s="717">
        <v>5.05</v>
      </c>
      <c r="G151" s="44">
        <f t="shared" si="13"/>
        <v>229.37735585478904</v>
      </c>
    </row>
    <row r="152" spans="1:7" ht="15" x14ac:dyDescent="0.25">
      <c r="A152" s="36">
        <f t="shared" si="11"/>
        <v>105</v>
      </c>
      <c r="B152" s="71" t="str">
        <f>'[1]Под 1 и 2'!A125</f>
        <v>2/ 105</v>
      </c>
      <c r="C152" s="91" t="s">
        <v>212</v>
      </c>
      <c r="D152" s="204">
        <v>111.8</v>
      </c>
      <c r="E152" s="43">
        <f t="shared" si="12"/>
        <v>62.692551973023875</v>
      </c>
      <c r="F152" s="717">
        <v>5.05</v>
      </c>
      <c r="G152" s="44">
        <f t="shared" si="13"/>
        <v>316.59738746377053</v>
      </c>
    </row>
    <row r="153" spans="1:7" ht="15" x14ac:dyDescent="0.25">
      <c r="A153" s="36">
        <f t="shared" si="11"/>
        <v>106</v>
      </c>
      <c r="B153" s="71" t="str">
        <f>'[1]Под 1 и 2'!A126</f>
        <v>2/ 106</v>
      </c>
      <c r="C153" s="87" t="s">
        <v>213</v>
      </c>
      <c r="D153" s="204">
        <v>50.6</v>
      </c>
      <c r="E153" s="43">
        <f t="shared" si="12"/>
        <v>28.374267708721003</v>
      </c>
      <c r="F153" s="717">
        <v>5.05</v>
      </c>
      <c r="G153" s="44">
        <f t="shared" si="13"/>
        <v>143.29005192904106</v>
      </c>
    </row>
    <row r="154" spans="1:7" ht="15" x14ac:dyDescent="0.25">
      <c r="A154" s="36">
        <f t="shared" si="11"/>
        <v>107</v>
      </c>
      <c r="B154" s="71" t="str">
        <f>'[1]Под 1 и 2'!A127</f>
        <v>2/ 107</v>
      </c>
      <c r="C154" s="87" t="s">
        <v>214</v>
      </c>
      <c r="D154" s="204">
        <v>50.7</v>
      </c>
      <c r="E154" s="43">
        <f t="shared" si="12"/>
        <v>28.430343336603851</v>
      </c>
      <c r="F154" s="717">
        <v>5.05</v>
      </c>
      <c r="G154" s="44">
        <f t="shared" si="13"/>
        <v>143.57323384984943</v>
      </c>
    </row>
    <row r="155" spans="1:7" ht="15" x14ac:dyDescent="0.25">
      <c r="A155" s="36">
        <f t="shared" si="11"/>
        <v>108</v>
      </c>
      <c r="B155" s="71" t="str">
        <f>'[1]Под 1 и 2'!A128</f>
        <v>2/ 108</v>
      </c>
      <c r="C155" s="87" t="s">
        <v>214</v>
      </c>
      <c r="D155" s="204">
        <v>80.8</v>
      </c>
      <c r="E155" s="43">
        <f t="shared" si="12"/>
        <v>45.309107329341046</v>
      </c>
      <c r="F155" s="717">
        <v>5.05</v>
      </c>
      <c r="G155" s="44">
        <f t="shared" si="13"/>
        <v>228.81099201317227</v>
      </c>
    </row>
    <row r="156" spans="1:7" ht="15" x14ac:dyDescent="0.25">
      <c r="A156" s="36">
        <f t="shared" si="11"/>
        <v>109</v>
      </c>
      <c r="B156" s="71" t="str">
        <f>'[1]Под 1 и 2'!A129</f>
        <v>2/ 109</v>
      </c>
      <c r="C156" s="87" t="s">
        <v>215</v>
      </c>
      <c r="D156" s="204">
        <v>112</v>
      </c>
      <c r="E156" s="43">
        <f t="shared" si="12"/>
        <v>62.80470322878957</v>
      </c>
      <c r="F156" s="717">
        <v>5.05</v>
      </c>
      <c r="G156" s="44">
        <f t="shared" si="13"/>
        <v>317.16375130538734</v>
      </c>
    </row>
    <row r="157" spans="1:7" ht="15" x14ac:dyDescent="0.25">
      <c r="A157" s="36">
        <f t="shared" si="11"/>
        <v>110</v>
      </c>
      <c r="B157" s="71" t="str">
        <f>'[1]Под 1 и 2'!A130</f>
        <v>2/ 110</v>
      </c>
      <c r="C157" s="87" t="s">
        <v>216</v>
      </c>
      <c r="D157" s="208">
        <f>50.5</f>
        <v>50.5</v>
      </c>
      <c r="E157" s="43">
        <f t="shared" si="12"/>
        <v>28.318192080838156</v>
      </c>
      <c r="F157" s="717">
        <v>5.05</v>
      </c>
      <c r="G157" s="44">
        <f t="shared" si="13"/>
        <v>143.00687000823268</v>
      </c>
    </row>
    <row r="158" spans="1:7" ht="15" x14ac:dyDescent="0.25">
      <c r="A158" s="36">
        <f t="shared" si="11"/>
        <v>111</v>
      </c>
      <c r="B158" s="71" t="str">
        <f>'[1]Под 1 и 2'!A131</f>
        <v>2/ 111</v>
      </c>
      <c r="C158" s="91" t="s">
        <v>217</v>
      </c>
      <c r="D158" s="208">
        <v>50.1</v>
      </c>
      <c r="E158" s="43">
        <f t="shared" si="12"/>
        <v>28.093889569306764</v>
      </c>
      <c r="F158" s="717">
        <v>5.05</v>
      </c>
      <c r="G158" s="44">
        <f t="shared" si="13"/>
        <v>141.87414232499916</v>
      </c>
    </row>
    <row r="159" spans="1:7" ht="15" x14ac:dyDescent="0.25">
      <c r="A159" s="36">
        <f t="shared" si="11"/>
        <v>112</v>
      </c>
      <c r="B159" s="71" t="str">
        <f>'[1]Под 1 и 2'!A132</f>
        <v>2/ 112</v>
      </c>
      <c r="C159" s="91" t="s">
        <v>218</v>
      </c>
      <c r="D159" s="204">
        <v>80.400000000000006</v>
      </c>
      <c r="E159" s="43">
        <f t="shared" si="12"/>
        <v>45.084804817809662</v>
      </c>
      <c r="F159" s="717">
        <v>5.05</v>
      </c>
      <c r="G159" s="44">
        <f t="shared" si="13"/>
        <v>227.6782643299388</v>
      </c>
    </row>
    <row r="160" spans="1:7" ht="15" x14ac:dyDescent="0.25">
      <c r="A160" s="36">
        <f t="shared" si="11"/>
        <v>113</v>
      </c>
      <c r="B160" s="71" t="str">
        <f>'[1]Под 3'!A7</f>
        <v>3/ 113</v>
      </c>
      <c r="C160" s="36" t="s">
        <v>219</v>
      </c>
      <c r="D160" s="208">
        <v>72.599999999999994</v>
      </c>
      <c r="E160" s="43">
        <f t="shared" ref="E160:E191" si="14">D160/$A$5*$E$4</f>
        <v>40.710905842947525</v>
      </c>
      <c r="F160" s="717">
        <v>5.05</v>
      </c>
      <c r="G160" s="44">
        <f t="shared" si="13"/>
        <v>205.590074506885</v>
      </c>
    </row>
    <row r="161" spans="1:7" ht="15" x14ac:dyDescent="0.25">
      <c r="A161" s="36">
        <f t="shared" si="11"/>
        <v>114</v>
      </c>
      <c r="B161" s="71" t="str">
        <f>'[1]Под 3'!A8</f>
        <v>3/ 114</v>
      </c>
      <c r="C161" s="95" t="s">
        <v>220</v>
      </c>
      <c r="D161" s="204">
        <v>50.9</v>
      </c>
      <c r="E161" s="43">
        <f t="shared" si="14"/>
        <v>28.542494592369543</v>
      </c>
      <c r="F161" s="717">
        <v>5.05</v>
      </c>
      <c r="G161" s="44">
        <f t="shared" si="13"/>
        <v>144.13959769146618</v>
      </c>
    </row>
    <row r="162" spans="1:7" ht="15" x14ac:dyDescent="0.25">
      <c r="A162" s="36">
        <f t="shared" si="11"/>
        <v>115</v>
      </c>
      <c r="B162" s="71" t="str">
        <f>'[1]Под 3'!A9</f>
        <v>3/ 115</v>
      </c>
      <c r="C162" s="95" t="s">
        <v>221</v>
      </c>
      <c r="D162" s="204">
        <v>49</v>
      </c>
      <c r="E162" s="43">
        <f t="shared" si="14"/>
        <v>27.477057662595435</v>
      </c>
      <c r="F162" s="717">
        <v>5.05</v>
      </c>
      <c r="G162" s="44">
        <f t="shared" si="13"/>
        <v>138.75914119610695</v>
      </c>
    </row>
    <row r="163" spans="1:7" ht="15" x14ac:dyDescent="0.25">
      <c r="A163" s="36">
        <f t="shared" si="11"/>
        <v>116</v>
      </c>
      <c r="B163" s="71" t="str">
        <f>'[1]Под 3'!A10</f>
        <v>3/ 116</v>
      </c>
      <c r="C163" s="91" t="s">
        <v>222</v>
      </c>
      <c r="D163" s="204">
        <v>73.400000000000006</v>
      </c>
      <c r="E163" s="43">
        <f t="shared" si="14"/>
        <v>41.159510866010308</v>
      </c>
      <c r="F163" s="717">
        <v>5.05</v>
      </c>
      <c r="G163" s="44">
        <f t="shared" si="13"/>
        <v>207.85552987335205</v>
      </c>
    </row>
    <row r="164" spans="1:7" ht="15" x14ac:dyDescent="0.25">
      <c r="A164" s="36">
        <f t="shared" si="11"/>
        <v>117</v>
      </c>
      <c r="B164" s="71" t="str">
        <f>'[1]Под 3'!A11</f>
        <v>3/ 117</v>
      </c>
      <c r="C164" s="87" t="s">
        <v>223</v>
      </c>
      <c r="D164" s="204">
        <v>118.6</v>
      </c>
      <c r="E164" s="43">
        <f t="shared" si="14"/>
        <v>66.505694669057519</v>
      </c>
      <c r="F164" s="717">
        <v>5.05</v>
      </c>
      <c r="G164" s="44">
        <f t="shared" si="13"/>
        <v>335.85375807874044</v>
      </c>
    </row>
    <row r="165" spans="1:7" ht="15" x14ac:dyDescent="0.25">
      <c r="A165" s="36">
        <f t="shared" si="11"/>
        <v>118</v>
      </c>
      <c r="B165" s="71" t="str">
        <f>'[1]Под 3'!A12</f>
        <v>3/ 118</v>
      </c>
      <c r="C165" s="87" t="s">
        <v>224</v>
      </c>
      <c r="D165" s="204">
        <v>120.6</v>
      </c>
      <c r="E165" s="43">
        <f t="shared" si="14"/>
        <v>67.627207226714475</v>
      </c>
      <c r="F165" s="717">
        <v>5.05</v>
      </c>
      <c r="G165" s="44">
        <f t="shared" si="13"/>
        <v>341.5173964949081</v>
      </c>
    </row>
    <row r="166" spans="1:7" ht="15" x14ac:dyDescent="0.25">
      <c r="A166" s="36">
        <f t="shared" si="11"/>
        <v>119</v>
      </c>
      <c r="B166" s="71" t="str">
        <f>'[1]Под 3'!A13</f>
        <v>3/ 119</v>
      </c>
      <c r="C166" s="91" t="s">
        <v>225</v>
      </c>
      <c r="D166" s="204">
        <v>71.599999999999994</v>
      </c>
      <c r="E166" s="43">
        <f t="shared" si="14"/>
        <v>40.15014956411904</v>
      </c>
      <c r="F166" s="717">
        <v>5.05</v>
      </c>
      <c r="G166" s="44">
        <f t="shared" si="13"/>
        <v>202.75825529880115</v>
      </c>
    </row>
    <row r="167" spans="1:7" ht="15" x14ac:dyDescent="0.25">
      <c r="A167" s="36">
        <f t="shared" si="11"/>
        <v>120</v>
      </c>
      <c r="B167" s="71" t="str">
        <f>'[1]Под 3'!A14</f>
        <v>3/ 120</v>
      </c>
      <c r="C167" s="87" t="s">
        <v>226</v>
      </c>
      <c r="D167" s="204">
        <v>72.8</v>
      </c>
      <c r="E167" s="43">
        <f t="shared" si="14"/>
        <v>40.823057098713221</v>
      </c>
      <c r="F167" s="717">
        <v>5.05</v>
      </c>
      <c r="G167" s="44">
        <f t="shared" si="13"/>
        <v>206.15643834850175</v>
      </c>
    </row>
    <row r="168" spans="1:7" ht="15" x14ac:dyDescent="0.25">
      <c r="A168" s="36">
        <f t="shared" si="11"/>
        <v>121</v>
      </c>
      <c r="B168" s="71" t="str">
        <f>'[1]Под 3'!A15</f>
        <v>3/ 121</v>
      </c>
      <c r="C168" s="86" t="s">
        <v>227</v>
      </c>
      <c r="D168" s="204">
        <v>120.7</v>
      </c>
      <c r="E168" s="43">
        <f t="shared" si="14"/>
        <v>67.683282854597337</v>
      </c>
      <c r="F168" s="717">
        <v>5.05</v>
      </c>
      <c r="G168" s="44">
        <f t="shared" si="13"/>
        <v>341.80057841571653</v>
      </c>
    </row>
    <row r="169" spans="1:7" ht="15" x14ac:dyDescent="0.25">
      <c r="A169" s="36">
        <f t="shared" si="11"/>
        <v>122</v>
      </c>
      <c r="B169" s="71" t="str">
        <f>'[1]Под 3'!A16</f>
        <v>3/ 122</v>
      </c>
      <c r="C169" s="91" t="s">
        <v>228</v>
      </c>
      <c r="D169" s="204">
        <v>120.9</v>
      </c>
      <c r="E169" s="43">
        <f t="shared" si="14"/>
        <v>67.795434110363033</v>
      </c>
      <c r="F169" s="717">
        <v>5.05</v>
      </c>
      <c r="G169" s="44">
        <f t="shared" si="13"/>
        <v>342.36694225733328</v>
      </c>
    </row>
    <row r="170" spans="1:7" ht="15" x14ac:dyDescent="0.25">
      <c r="A170" s="36">
        <f t="shared" si="11"/>
        <v>123</v>
      </c>
      <c r="B170" s="71" t="str">
        <f>'[1]Под 3'!A17</f>
        <v>3/ 123</v>
      </c>
      <c r="C170" s="80" t="s">
        <v>229</v>
      </c>
      <c r="D170" s="204">
        <v>71.7</v>
      </c>
      <c r="E170" s="43">
        <f t="shared" si="14"/>
        <v>40.206225192001895</v>
      </c>
      <c r="F170" s="717">
        <v>5.05</v>
      </c>
      <c r="G170" s="44">
        <f t="shared" si="13"/>
        <v>203.04143721960958</v>
      </c>
    </row>
    <row r="171" spans="1:7" ht="15" x14ac:dyDescent="0.25">
      <c r="A171" s="36">
        <f t="shared" si="11"/>
        <v>124</v>
      </c>
      <c r="B171" s="71" t="str">
        <f>'[1]Под 3'!A18</f>
        <v>3/ 124</v>
      </c>
      <c r="C171" s="95" t="s">
        <v>230</v>
      </c>
      <c r="D171" s="204">
        <v>73</v>
      </c>
      <c r="E171" s="43">
        <f t="shared" si="14"/>
        <v>40.935208354478917</v>
      </c>
      <c r="F171" s="717">
        <v>5.05</v>
      </c>
      <c r="G171" s="44">
        <f t="shared" si="13"/>
        <v>206.72280219011853</v>
      </c>
    </row>
    <row r="172" spans="1:7" ht="15" x14ac:dyDescent="0.25">
      <c r="A172" s="36">
        <f t="shared" si="11"/>
        <v>125</v>
      </c>
      <c r="B172" s="71" t="str">
        <f>'[1]Под 3'!A19</f>
        <v>3/ 125</v>
      </c>
      <c r="C172" s="80" t="s">
        <v>231</v>
      </c>
      <c r="D172" s="204">
        <v>119.8</v>
      </c>
      <c r="E172" s="43">
        <f t="shared" si="14"/>
        <v>67.178602203651707</v>
      </c>
      <c r="F172" s="717">
        <v>5.05</v>
      </c>
      <c r="G172" s="44">
        <f t="shared" si="13"/>
        <v>339.2519411284411</v>
      </c>
    </row>
    <row r="173" spans="1:7" ht="15" x14ac:dyDescent="0.25">
      <c r="A173" s="36">
        <f t="shared" si="11"/>
        <v>126</v>
      </c>
      <c r="B173" s="71" t="str">
        <f>'[1]Под 3'!A20</f>
        <v>3/ 126</v>
      </c>
      <c r="C173" s="95" t="s">
        <v>232</v>
      </c>
      <c r="D173" s="204">
        <v>120.8</v>
      </c>
      <c r="E173" s="43">
        <f t="shared" si="14"/>
        <v>67.739358482480185</v>
      </c>
      <c r="F173" s="717">
        <v>5.05</v>
      </c>
      <c r="G173" s="44">
        <f t="shared" si="13"/>
        <v>342.0837603365249</v>
      </c>
    </row>
    <row r="174" spans="1:7" ht="15" x14ac:dyDescent="0.25">
      <c r="A174" s="36">
        <f t="shared" si="11"/>
        <v>127</v>
      </c>
      <c r="B174" s="71" t="str">
        <f>'[1]Под 3'!A21</f>
        <v>3/ 127</v>
      </c>
      <c r="C174" s="95" t="s">
        <v>233</v>
      </c>
      <c r="D174" s="204">
        <v>71.2</v>
      </c>
      <c r="E174" s="43">
        <f t="shared" si="14"/>
        <v>39.925847052587656</v>
      </c>
      <c r="F174" s="717">
        <v>5.05</v>
      </c>
      <c r="G174" s="44">
        <f t="shared" si="13"/>
        <v>201.62552761556765</v>
      </c>
    </row>
    <row r="175" spans="1:7" ht="15" x14ac:dyDescent="0.25">
      <c r="A175" s="36">
        <f t="shared" si="11"/>
        <v>128</v>
      </c>
      <c r="B175" s="71" t="str">
        <f>'[1]Под 3'!A22</f>
        <v>3/ 128</v>
      </c>
      <c r="C175" s="91" t="s">
        <v>234</v>
      </c>
      <c r="D175" s="204">
        <v>72.8</v>
      </c>
      <c r="E175" s="43">
        <f t="shared" si="14"/>
        <v>40.823057098713221</v>
      </c>
      <c r="F175" s="717">
        <v>5.05</v>
      </c>
      <c r="G175" s="44">
        <f t="shared" si="13"/>
        <v>206.15643834850175</v>
      </c>
    </row>
    <row r="176" spans="1:7" ht="15" x14ac:dyDescent="0.25">
      <c r="A176" s="36">
        <f t="shared" si="11"/>
        <v>129</v>
      </c>
      <c r="B176" s="71" t="str">
        <f>'[1]Под 3'!A23</f>
        <v>3/ 129</v>
      </c>
      <c r="C176" s="87" t="s">
        <v>235</v>
      </c>
      <c r="D176" s="204">
        <v>119.5</v>
      </c>
      <c r="E176" s="43">
        <f t="shared" si="14"/>
        <v>67.010375320003149</v>
      </c>
      <c r="F176" s="717">
        <v>5.05</v>
      </c>
      <c r="G176" s="44">
        <f t="shared" si="13"/>
        <v>338.40239536601587</v>
      </c>
    </row>
    <row r="177" spans="1:7" ht="15" x14ac:dyDescent="0.25">
      <c r="A177" s="36">
        <f t="shared" si="11"/>
        <v>130</v>
      </c>
      <c r="B177" s="71" t="str">
        <f>'[1]Под 3'!A24</f>
        <v>3/ 130</v>
      </c>
      <c r="C177" s="87" t="s">
        <v>236</v>
      </c>
      <c r="D177" s="204">
        <v>120.5</v>
      </c>
      <c r="E177" s="43">
        <f t="shared" si="14"/>
        <v>67.571131598831627</v>
      </c>
      <c r="F177" s="717">
        <v>5.05</v>
      </c>
      <c r="G177" s="44">
        <f t="shared" si="13"/>
        <v>341.23421457409972</v>
      </c>
    </row>
    <row r="178" spans="1:7" ht="15" x14ac:dyDescent="0.25">
      <c r="A178" s="36">
        <f>A177+1</f>
        <v>131</v>
      </c>
      <c r="B178" s="71" t="str">
        <f>'[1]Под 3'!A25</f>
        <v>3/ 131</v>
      </c>
      <c r="C178" s="91" t="s">
        <v>237</v>
      </c>
      <c r="D178" s="204">
        <v>75.099999999999994</v>
      </c>
      <c r="E178" s="43">
        <f t="shared" si="14"/>
        <v>42.112796540018714</v>
      </c>
      <c r="F178" s="717">
        <v>5.05</v>
      </c>
      <c r="G178" s="44">
        <f t="shared" si="13"/>
        <v>212.6696225270945</v>
      </c>
    </row>
    <row r="179" spans="1:7" ht="15" x14ac:dyDescent="0.25">
      <c r="A179" s="36">
        <f t="shared" si="11"/>
        <v>132</v>
      </c>
      <c r="B179" s="71" t="str">
        <f>'[1]Под 3'!A26</f>
        <v>3/ 132</v>
      </c>
      <c r="C179" s="87" t="s">
        <v>238</v>
      </c>
      <c r="D179" s="204">
        <v>73.2</v>
      </c>
      <c r="E179" s="43">
        <f t="shared" si="14"/>
        <v>41.047359610244612</v>
      </c>
      <c r="F179" s="717">
        <v>5.05</v>
      </c>
      <c r="G179" s="44">
        <f t="shared" si="13"/>
        <v>207.28916603173528</v>
      </c>
    </row>
    <row r="180" spans="1:7" ht="15" x14ac:dyDescent="0.25">
      <c r="A180" s="36">
        <f t="shared" ref="A180:A237" si="15">A179+1</f>
        <v>133</v>
      </c>
      <c r="B180" s="71" t="str">
        <f>'[1]Под 3'!A27</f>
        <v>3/ 133</v>
      </c>
      <c r="C180" s="91" t="s">
        <v>239</v>
      </c>
      <c r="D180" s="204">
        <v>119.4</v>
      </c>
      <c r="E180" s="43">
        <f t="shared" si="14"/>
        <v>66.954299692120301</v>
      </c>
      <c r="F180" s="717">
        <v>5.05</v>
      </c>
      <c r="G180" s="44">
        <f t="shared" si="13"/>
        <v>338.11921344520749</v>
      </c>
    </row>
    <row r="181" spans="1:7" ht="15" x14ac:dyDescent="0.25">
      <c r="A181" s="36">
        <f t="shared" si="15"/>
        <v>134</v>
      </c>
      <c r="B181" s="71" t="str">
        <f>'[1]Под 3'!A28</f>
        <v>3/ 134</v>
      </c>
      <c r="C181" s="80" t="s">
        <v>240</v>
      </c>
      <c r="D181" s="204">
        <v>120.6</v>
      </c>
      <c r="E181" s="43">
        <f t="shared" si="14"/>
        <v>67.627207226714475</v>
      </c>
      <c r="F181" s="717">
        <v>5.05</v>
      </c>
      <c r="G181" s="44">
        <f t="shared" si="13"/>
        <v>341.5173964949081</v>
      </c>
    </row>
    <row r="182" spans="1:7" ht="15" x14ac:dyDescent="0.25">
      <c r="A182" s="36">
        <f t="shared" si="15"/>
        <v>135</v>
      </c>
      <c r="B182" s="71" t="str">
        <f>'[1]Под 3'!A29</f>
        <v>3/ 135</v>
      </c>
      <c r="C182" s="96" t="s">
        <v>241</v>
      </c>
      <c r="D182" s="204">
        <v>73.5</v>
      </c>
      <c r="E182" s="43">
        <f t="shared" si="14"/>
        <v>41.215586493893156</v>
      </c>
      <c r="F182" s="717">
        <v>5.05</v>
      </c>
      <c r="G182" s="44">
        <f t="shared" si="13"/>
        <v>208.13871179416043</v>
      </c>
    </row>
    <row r="183" spans="1:7" ht="15" x14ac:dyDescent="0.25">
      <c r="A183" s="36">
        <f t="shared" si="15"/>
        <v>136</v>
      </c>
      <c r="B183" s="71" t="str">
        <f>'[1]Под 3'!A30</f>
        <v>3/ 136</v>
      </c>
      <c r="C183" s="95" t="s">
        <v>242</v>
      </c>
      <c r="D183" s="204">
        <v>72.900000000000006</v>
      </c>
      <c r="E183" s="43">
        <f t="shared" si="14"/>
        <v>40.879132726596069</v>
      </c>
      <c r="F183" s="717">
        <v>5.05</v>
      </c>
      <c r="G183" s="44">
        <f t="shared" si="13"/>
        <v>206.43962026931015</v>
      </c>
    </row>
    <row r="184" spans="1:7" ht="15" x14ac:dyDescent="0.25">
      <c r="A184" s="36">
        <f t="shared" si="15"/>
        <v>137</v>
      </c>
      <c r="B184" s="71" t="str">
        <f>'[1]Под 3'!A31</f>
        <v>3/ 137</v>
      </c>
      <c r="C184" s="97" t="s">
        <v>243</v>
      </c>
      <c r="D184" s="204">
        <v>179.7</v>
      </c>
      <c r="E184" s="43">
        <f t="shared" si="14"/>
        <v>100.76790330547753</v>
      </c>
      <c r="F184" s="717">
        <v>5.05</v>
      </c>
      <c r="G184" s="44">
        <f t="shared" si="13"/>
        <v>508.87791169266154</v>
      </c>
    </row>
    <row r="185" spans="1:7" ht="15" x14ac:dyDescent="0.25">
      <c r="A185" s="36">
        <f t="shared" si="15"/>
        <v>138</v>
      </c>
      <c r="B185" s="71" t="str">
        <f>'[1]Под 4 и 5'!A7</f>
        <v>4/ 138</v>
      </c>
      <c r="C185" s="80" t="s">
        <v>244</v>
      </c>
      <c r="D185" s="208">
        <v>106.2</v>
      </c>
      <c r="E185" s="43">
        <f t="shared" si="14"/>
        <v>59.552316811584404</v>
      </c>
      <c r="F185" s="717">
        <v>5.05</v>
      </c>
      <c r="G185" s="44">
        <f t="shared" si="13"/>
        <v>300.73919989850123</v>
      </c>
    </row>
    <row r="186" spans="1:7" ht="15" x14ac:dyDescent="0.25">
      <c r="A186" s="36">
        <f t="shared" si="15"/>
        <v>139</v>
      </c>
      <c r="B186" s="71" t="str">
        <f>'[1]Под 4 и 5'!A8</f>
        <v>4/ 139</v>
      </c>
      <c r="C186" s="95" t="s">
        <v>245</v>
      </c>
      <c r="D186" s="204">
        <f>72.7</f>
        <v>72.7</v>
      </c>
      <c r="E186" s="43">
        <f t="shared" si="14"/>
        <v>40.766981470830373</v>
      </c>
      <c r="F186" s="717">
        <v>5.05</v>
      </c>
      <c r="G186" s="44">
        <f t="shared" si="13"/>
        <v>205.87325642769338</v>
      </c>
    </row>
    <row r="187" spans="1:7" ht="15" x14ac:dyDescent="0.25">
      <c r="A187" s="36">
        <f t="shared" si="15"/>
        <v>140</v>
      </c>
      <c r="B187" s="71" t="str">
        <f>'[1]Под 4 и 5'!A9</f>
        <v>4/ 140</v>
      </c>
      <c r="C187" s="95" t="s">
        <v>246</v>
      </c>
      <c r="D187" s="204">
        <v>48.8</v>
      </c>
      <c r="E187" s="43">
        <f t="shared" si="14"/>
        <v>27.364906406829739</v>
      </c>
      <c r="F187" s="717">
        <v>5.05</v>
      </c>
      <c r="G187" s="44">
        <f t="shared" si="13"/>
        <v>138.19277735449018</v>
      </c>
    </row>
    <row r="188" spans="1:7" ht="15" x14ac:dyDescent="0.25">
      <c r="A188" s="36">
        <f t="shared" si="15"/>
        <v>141</v>
      </c>
      <c r="B188" s="71" t="str">
        <f>'[1]Под 4 и 5'!A10</f>
        <v>4/ 141</v>
      </c>
      <c r="C188" s="91" t="s">
        <v>247</v>
      </c>
      <c r="D188" s="204">
        <v>50.9</v>
      </c>
      <c r="E188" s="43">
        <f t="shared" si="14"/>
        <v>28.542494592369543</v>
      </c>
      <c r="F188" s="717">
        <v>5.05</v>
      </c>
      <c r="G188" s="44">
        <f t="shared" si="13"/>
        <v>144.13959769146618</v>
      </c>
    </row>
    <row r="189" spans="1:7" ht="15" x14ac:dyDescent="0.25">
      <c r="A189" s="36">
        <f t="shared" si="15"/>
        <v>142</v>
      </c>
      <c r="B189" s="71" t="str">
        <f>'[1]Под 4 и 5'!A11</f>
        <v>4/ 142-эт.3</v>
      </c>
      <c r="C189" s="87" t="s">
        <v>219</v>
      </c>
      <c r="D189" s="204">
        <v>57.9</v>
      </c>
      <c r="E189" s="43">
        <f t="shared" si="14"/>
        <v>32.46778854416889</v>
      </c>
      <c r="F189" s="717">
        <v>5.05</v>
      </c>
      <c r="G189" s="44">
        <f t="shared" si="13"/>
        <v>163.96233214805289</v>
      </c>
    </row>
    <row r="190" spans="1:7" ht="15" x14ac:dyDescent="0.25">
      <c r="A190" s="36">
        <f t="shared" si="15"/>
        <v>143</v>
      </c>
      <c r="B190" s="71" t="str">
        <f>'[1]Под 4 и 5'!A12</f>
        <v>4/ 143</v>
      </c>
      <c r="C190" s="87" t="s">
        <v>248</v>
      </c>
      <c r="D190" s="204">
        <v>106.2</v>
      </c>
      <c r="E190" s="43">
        <f t="shared" si="14"/>
        <v>59.552316811584404</v>
      </c>
      <c r="F190" s="717">
        <v>5.05</v>
      </c>
      <c r="G190" s="44">
        <f t="shared" si="13"/>
        <v>300.73919989850123</v>
      </c>
    </row>
    <row r="191" spans="1:7" ht="15" x14ac:dyDescent="0.25">
      <c r="A191" s="36">
        <f t="shared" si="15"/>
        <v>144</v>
      </c>
      <c r="B191" s="71" t="str">
        <f>'[1]Под 4 и 5'!A13</f>
        <v>4/ 144</v>
      </c>
      <c r="C191" s="91" t="s">
        <v>249</v>
      </c>
      <c r="D191" s="204">
        <v>73.599999999999994</v>
      </c>
      <c r="E191" s="43">
        <f t="shared" si="14"/>
        <v>41.271662121776004</v>
      </c>
      <c r="F191" s="717">
        <v>5.05</v>
      </c>
      <c r="G191" s="44">
        <f t="shared" si="13"/>
        <v>208.4218937149688</v>
      </c>
    </row>
    <row r="192" spans="1:7" ht="15" x14ac:dyDescent="0.25">
      <c r="A192" s="36">
        <f t="shared" si="15"/>
        <v>145</v>
      </c>
      <c r="B192" s="71" t="str">
        <f>'[1]Под 4 и 5'!A14</f>
        <v>4/ 145</v>
      </c>
      <c r="C192" s="87" t="s">
        <v>250</v>
      </c>
      <c r="D192" s="204">
        <v>73.900000000000006</v>
      </c>
      <c r="E192" s="43">
        <f t="shared" ref="E192:E223" si="16">D192/$A$5*$E$4</f>
        <v>41.439889005424547</v>
      </c>
      <c r="F192" s="717">
        <v>5.05</v>
      </c>
      <c r="G192" s="44">
        <f t="shared" si="13"/>
        <v>209.27143947739395</v>
      </c>
    </row>
    <row r="193" spans="1:7" ht="15" x14ac:dyDescent="0.25">
      <c r="A193" s="36">
        <f t="shared" si="15"/>
        <v>146</v>
      </c>
      <c r="B193" s="71" t="str">
        <f>'[1]Под 4 и 5'!A15</f>
        <v>4/ 146</v>
      </c>
      <c r="C193" s="87" t="s">
        <v>251</v>
      </c>
      <c r="D193" s="204">
        <v>105.6</v>
      </c>
      <c r="E193" s="43">
        <f t="shared" si="16"/>
        <v>59.215863044287303</v>
      </c>
      <c r="F193" s="717">
        <v>5.05</v>
      </c>
      <c r="G193" s="44">
        <f t="shared" si="13"/>
        <v>299.04010837365087</v>
      </c>
    </row>
    <row r="194" spans="1:7" ht="15" x14ac:dyDescent="0.25">
      <c r="A194" s="36">
        <f t="shared" si="15"/>
        <v>147</v>
      </c>
      <c r="B194" s="71" t="str">
        <f>'[1]Под 4 и 5'!A16</f>
        <v>4/ 147</v>
      </c>
      <c r="C194" s="91" t="s">
        <v>252</v>
      </c>
      <c r="D194" s="204">
        <v>104.5</v>
      </c>
      <c r="E194" s="43">
        <f t="shared" si="16"/>
        <v>58.599031137575984</v>
      </c>
      <c r="F194" s="717">
        <v>5.05</v>
      </c>
      <c r="G194" s="44">
        <f t="shared" si="13"/>
        <v>295.92510724475869</v>
      </c>
    </row>
    <row r="195" spans="1:7" ht="15" x14ac:dyDescent="0.25">
      <c r="A195" s="36">
        <f t="shared" si="15"/>
        <v>148</v>
      </c>
      <c r="B195" s="71" t="str">
        <f>'[1]Под 4 и 5'!A17</f>
        <v>4/ 148</v>
      </c>
      <c r="C195" s="80" t="s">
        <v>253</v>
      </c>
      <c r="D195" s="204">
        <v>73.8</v>
      </c>
      <c r="E195" s="43">
        <f t="shared" si="16"/>
        <v>41.383813377541699</v>
      </c>
      <c r="F195" s="717">
        <v>5.05</v>
      </c>
      <c r="G195" s="44">
        <f t="shared" si="13"/>
        <v>208.98825755658558</v>
      </c>
    </row>
    <row r="196" spans="1:7" ht="15" x14ac:dyDescent="0.25">
      <c r="A196" s="36">
        <f t="shared" si="15"/>
        <v>149</v>
      </c>
      <c r="B196" s="71" t="str">
        <f>'[1]Под 4 и 5'!A18</f>
        <v>4/ 149</v>
      </c>
      <c r="C196" s="95" t="s">
        <v>254</v>
      </c>
      <c r="D196" s="204">
        <v>74.900000000000006</v>
      </c>
      <c r="E196" s="43">
        <f t="shared" si="16"/>
        <v>42.000645284253025</v>
      </c>
      <c r="F196" s="717">
        <v>5.05</v>
      </c>
      <c r="G196" s="44">
        <f t="shared" si="13"/>
        <v>212.10325868547778</v>
      </c>
    </row>
    <row r="197" spans="1:7" ht="15" x14ac:dyDescent="0.25">
      <c r="A197" s="36">
        <f t="shared" si="15"/>
        <v>150</v>
      </c>
      <c r="B197" s="71" t="str">
        <f>'[1]Под 4 и 5'!A19</f>
        <v>4/ 150</v>
      </c>
      <c r="C197" s="80" t="s">
        <v>255</v>
      </c>
      <c r="D197" s="204">
        <v>105.5</v>
      </c>
      <c r="E197" s="43">
        <f t="shared" si="16"/>
        <v>59.159787416404463</v>
      </c>
      <c r="F197" s="717">
        <v>5.05</v>
      </c>
      <c r="G197" s="44">
        <f t="shared" si="13"/>
        <v>298.75692645284255</v>
      </c>
    </row>
    <row r="198" spans="1:7" ht="15" x14ac:dyDescent="0.25">
      <c r="A198" s="36">
        <f t="shared" si="15"/>
        <v>151</v>
      </c>
      <c r="B198" s="71" t="str">
        <f>'[1]Под 4 и 5'!A20</f>
        <v>4/ 151</v>
      </c>
      <c r="C198" s="95" t="s">
        <v>256</v>
      </c>
      <c r="D198" s="204">
        <v>106.3</v>
      </c>
      <c r="E198" s="43">
        <f t="shared" si="16"/>
        <v>59.608392439467245</v>
      </c>
      <c r="F198" s="717">
        <v>5.05</v>
      </c>
      <c r="G198" s="44">
        <f t="shared" si="13"/>
        <v>301.0223818193096</v>
      </c>
    </row>
    <row r="199" spans="1:7" ht="15" x14ac:dyDescent="0.25">
      <c r="A199" s="36">
        <f t="shared" si="15"/>
        <v>152</v>
      </c>
      <c r="B199" s="71" t="str">
        <f>'[1]Под 4 и 5'!A21</f>
        <v>4/ 152</v>
      </c>
      <c r="C199" s="95" t="s">
        <v>257</v>
      </c>
      <c r="D199" s="204">
        <v>74.900000000000006</v>
      </c>
      <c r="E199" s="43">
        <f t="shared" si="16"/>
        <v>42.000645284253025</v>
      </c>
      <c r="F199" s="717">
        <v>5.05</v>
      </c>
      <c r="G199" s="44">
        <f t="shared" si="13"/>
        <v>212.10325868547778</v>
      </c>
    </row>
    <row r="200" spans="1:7" ht="15" x14ac:dyDescent="0.25">
      <c r="A200" s="36">
        <f t="shared" si="15"/>
        <v>153</v>
      </c>
      <c r="B200" s="71" t="str">
        <f>'[1]Под 4 и 5'!A22</f>
        <v>4/ 153</v>
      </c>
      <c r="C200" s="91" t="s">
        <v>258</v>
      </c>
      <c r="D200" s="204">
        <v>78.599999999999994</v>
      </c>
      <c r="E200" s="43">
        <f t="shared" si="16"/>
        <v>44.075443515918394</v>
      </c>
      <c r="F200" s="717">
        <v>5.05</v>
      </c>
      <c r="G200" s="44">
        <f t="shared" si="13"/>
        <v>222.58098975538789</v>
      </c>
    </row>
    <row r="201" spans="1:7" ht="15" x14ac:dyDescent="0.25">
      <c r="A201" s="36">
        <f t="shared" si="15"/>
        <v>154</v>
      </c>
      <c r="B201" s="71" t="str">
        <f>'[1]Под 4 и 5'!A23</f>
        <v>4/ 154</v>
      </c>
      <c r="C201" s="87" t="s">
        <v>259</v>
      </c>
      <c r="D201" s="204">
        <v>105</v>
      </c>
      <c r="E201" s="43">
        <f t="shared" si="16"/>
        <v>58.879409276990224</v>
      </c>
      <c r="F201" s="717">
        <v>5.05</v>
      </c>
      <c r="G201" s="44">
        <f t="shared" si="13"/>
        <v>297.34101684880062</v>
      </c>
    </row>
    <row r="202" spans="1:7" ht="15" x14ac:dyDescent="0.25">
      <c r="A202" s="36">
        <f t="shared" si="15"/>
        <v>155</v>
      </c>
      <c r="B202" s="71" t="str">
        <f>'[1]Под 4 и 5'!A24</f>
        <v>4/ 155</v>
      </c>
      <c r="C202" s="87" t="s">
        <v>260</v>
      </c>
      <c r="D202" s="204">
        <f>106.3</f>
        <v>106.3</v>
      </c>
      <c r="E202" s="43">
        <f t="shared" si="16"/>
        <v>59.608392439467245</v>
      </c>
      <c r="F202" s="717">
        <v>5.05</v>
      </c>
      <c r="G202" s="44">
        <f t="shared" si="13"/>
        <v>301.0223818193096</v>
      </c>
    </row>
    <row r="203" spans="1:7" ht="15" x14ac:dyDescent="0.25">
      <c r="A203" s="36">
        <f t="shared" si="15"/>
        <v>156</v>
      </c>
      <c r="B203" s="71" t="str">
        <f>'[1]Под 4 и 5'!A25</f>
        <v>4/ 156</v>
      </c>
      <c r="C203" s="91" t="s">
        <v>261</v>
      </c>
      <c r="D203" s="204">
        <v>73.599999999999994</v>
      </c>
      <c r="E203" s="43">
        <f t="shared" si="16"/>
        <v>41.271662121776004</v>
      </c>
      <c r="F203" s="717">
        <v>5.05</v>
      </c>
      <c r="G203" s="44">
        <f t="shared" si="13"/>
        <v>208.4218937149688</v>
      </c>
    </row>
    <row r="204" spans="1:7" ht="15" x14ac:dyDescent="0.25">
      <c r="A204" s="36">
        <f t="shared" si="15"/>
        <v>157</v>
      </c>
      <c r="B204" s="71" t="str">
        <f>'[1]Под 4 и 5'!A26</f>
        <v>4/ 157</v>
      </c>
      <c r="C204" s="91" t="s">
        <v>262</v>
      </c>
      <c r="D204" s="204">
        <v>68.3</v>
      </c>
      <c r="E204" s="43">
        <f t="shared" si="16"/>
        <v>38.29965384398507</v>
      </c>
      <c r="F204" s="717">
        <v>5.05</v>
      </c>
      <c r="G204" s="44">
        <f t="shared" si="13"/>
        <v>193.41325191212459</v>
      </c>
    </row>
    <row r="205" spans="1:7" ht="15" x14ac:dyDescent="0.25">
      <c r="A205" s="36">
        <f t="shared" si="15"/>
        <v>158</v>
      </c>
      <c r="B205" s="71" t="str">
        <f>'[1]Под 4 и 5'!A27</f>
        <v>4/ 158</v>
      </c>
      <c r="C205" s="80" t="s">
        <v>167</v>
      </c>
      <c r="D205" s="204">
        <v>110.2</v>
      </c>
      <c r="E205" s="43">
        <f t="shared" si="16"/>
        <v>61.79534192689831</v>
      </c>
      <c r="F205" s="717">
        <v>5.05</v>
      </c>
      <c r="G205" s="44">
        <f t="shared" si="13"/>
        <v>312.06647673083643</v>
      </c>
    </row>
    <row r="206" spans="1:7" ht="15" x14ac:dyDescent="0.25">
      <c r="A206" s="36">
        <f t="shared" si="15"/>
        <v>159</v>
      </c>
      <c r="B206" s="71" t="str">
        <f>'[1]Под 4 и 5'!A28</f>
        <v>4/ 159</v>
      </c>
      <c r="C206" s="95" t="s">
        <v>263</v>
      </c>
      <c r="D206" s="204">
        <v>106.1</v>
      </c>
      <c r="E206" s="43">
        <f t="shared" si="16"/>
        <v>59.496241183701542</v>
      </c>
      <c r="F206" s="717">
        <v>5.05</v>
      </c>
      <c r="G206" s="44">
        <f t="shared" si="13"/>
        <v>300.4560179776928</v>
      </c>
    </row>
    <row r="207" spans="1:7" ht="15" x14ac:dyDescent="0.25">
      <c r="A207" s="36">
        <f t="shared" si="15"/>
        <v>160</v>
      </c>
      <c r="B207" s="71" t="str">
        <f>'[1]Под 4 и 5'!A29</f>
        <v>4/ 160</v>
      </c>
      <c r="C207" s="95" t="s">
        <v>264</v>
      </c>
      <c r="D207" s="204">
        <v>76.5</v>
      </c>
      <c r="E207" s="43">
        <f t="shared" si="16"/>
        <v>42.89785533037859</v>
      </c>
      <c r="F207" s="717">
        <v>5.05</v>
      </c>
      <c r="G207" s="44">
        <f t="shared" si="13"/>
        <v>216.63416941841189</v>
      </c>
    </row>
    <row r="208" spans="1:7" ht="15" x14ac:dyDescent="0.25">
      <c r="A208" s="36">
        <f t="shared" si="15"/>
        <v>161</v>
      </c>
      <c r="B208" s="71" t="str">
        <f>'[1]Под 4 и 5'!A30</f>
        <v>4/ 161</v>
      </c>
      <c r="C208" s="91" t="s">
        <v>265</v>
      </c>
      <c r="D208" s="204">
        <v>76</v>
      </c>
      <c r="E208" s="43">
        <f t="shared" si="16"/>
        <v>42.617477190964351</v>
      </c>
      <c r="F208" s="717">
        <v>5.05</v>
      </c>
      <c r="G208" s="44">
        <f t="shared" si="13"/>
        <v>215.21825981436996</v>
      </c>
    </row>
    <row r="209" spans="1:7" ht="15" x14ac:dyDescent="0.25">
      <c r="A209" s="36">
        <f t="shared" si="15"/>
        <v>162</v>
      </c>
      <c r="B209" s="71" t="str">
        <f>'[1]Под 4 и 5'!A31</f>
        <v>4/ 162</v>
      </c>
      <c r="C209" s="86" t="s">
        <v>266</v>
      </c>
      <c r="D209" s="204">
        <v>105.5</v>
      </c>
      <c r="E209" s="43">
        <f t="shared" si="16"/>
        <v>59.159787416404463</v>
      </c>
      <c r="F209" s="717">
        <v>5.05</v>
      </c>
      <c r="G209" s="44">
        <f t="shared" si="13"/>
        <v>298.75692645284255</v>
      </c>
    </row>
    <row r="210" spans="1:7" ht="15" x14ac:dyDescent="0.25">
      <c r="A210" s="36">
        <f t="shared" si="15"/>
        <v>163</v>
      </c>
      <c r="B210" s="71" t="str">
        <f>'[1]Под 4 и 5'!A32</f>
        <v>5/ 163</v>
      </c>
      <c r="C210" s="86" t="s">
        <v>267</v>
      </c>
      <c r="D210" s="208">
        <v>106.9</v>
      </c>
      <c r="E210" s="43">
        <f t="shared" si="16"/>
        <v>59.944846206764332</v>
      </c>
      <c r="F210" s="717">
        <v>5.05</v>
      </c>
      <c r="G210" s="44">
        <f t="shared" si="13"/>
        <v>302.72147334415985</v>
      </c>
    </row>
    <row r="211" spans="1:7" ht="15" x14ac:dyDescent="0.25">
      <c r="A211" s="36">
        <f t="shared" si="15"/>
        <v>164</v>
      </c>
      <c r="B211" s="71" t="str">
        <f>'[1]Под 4 и 5'!A33</f>
        <v>5/ 164</v>
      </c>
      <c r="C211" s="147" t="s">
        <v>267</v>
      </c>
      <c r="D211" s="204">
        <v>76.2</v>
      </c>
      <c r="E211" s="43">
        <f t="shared" si="16"/>
        <v>42.729628446730054</v>
      </c>
      <c r="F211" s="717">
        <v>5.05</v>
      </c>
      <c r="G211" s="44">
        <f t="shared" si="13"/>
        <v>215.78462365598676</v>
      </c>
    </row>
    <row r="212" spans="1:7" ht="15" x14ac:dyDescent="0.25">
      <c r="A212" s="36">
        <f t="shared" si="15"/>
        <v>165</v>
      </c>
      <c r="B212" s="71" t="str">
        <f>'[1]Под 4 и 5'!A34</f>
        <v>5/ 165</v>
      </c>
      <c r="C212" s="95" t="s">
        <v>964</v>
      </c>
      <c r="D212" s="204">
        <v>73.400000000000006</v>
      </c>
      <c r="E212" s="43">
        <f t="shared" si="16"/>
        <v>41.159510866010308</v>
      </c>
      <c r="F212" s="717">
        <v>5.05</v>
      </c>
      <c r="G212" s="44">
        <f t="shared" si="13"/>
        <v>207.85552987335205</v>
      </c>
    </row>
    <row r="213" spans="1:7" ht="15" x14ac:dyDescent="0.25">
      <c r="A213" s="36">
        <f t="shared" si="15"/>
        <v>166</v>
      </c>
      <c r="B213" s="71" t="str">
        <f>'[1]Под 4 и 5'!A35</f>
        <v>5/ 166</v>
      </c>
      <c r="C213" s="148" t="s">
        <v>268</v>
      </c>
      <c r="D213" s="204">
        <v>109.2</v>
      </c>
      <c r="E213" s="43">
        <f t="shared" si="16"/>
        <v>61.234585648069832</v>
      </c>
      <c r="F213" s="717">
        <v>5.05</v>
      </c>
      <c r="G213" s="44">
        <f t="shared" ref="G213:G237" si="17">E213*F213</f>
        <v>309.23465752275263</v>
      </c>
    </row>
    <row r="214" spans="1:7" ht="15" x14ac:dyDescent="0.25">
      <c r="A214" s="36">
        <f t="shared" si="15"/>
        <v>167</v>
      </c>
      <c r="B214" s="71" t="str">
        <f>'[1]Под 4 и 5'!A36</f>
        <v>5/ 167</v>
      </c>
      <c r="C214" s="87" t="s">
        <v>269</v>
      </c>
      <c r="D214" s="204">
        <v>107.2</v>
      </c>
      <c r="E214" s="43">
        <f t="shared" si="16"/>
        <v>60.113073090412875</v>
      </c>
      <c r="F214" s="717">
        <v>5.05</v>
      </c>
      <c r="G214" s="44">
        <f t="shared" si="17"/>
        <v>303.57101910658503</v>
      </c>
    </row>
    <row r="215" spans="1:7" ht="15" x14ac:dyDescent="0.25">
      <c r="A215" s="36">
        <f t="shared" si="15"/>
        <v>168</v>
      </c>
      <c r="B215" s="71" t="str">
        <f>'[1]Под 4 и 5'!A37</f>
        <v>5/ 168</v>
      </c>
      <c r="C215" s="87" t="s">
        <v>959</v>
      </c>
      <c r="D215" s="204">
        <v>76.599999999999994</v>
      </c>
      <c r="E215" s="43">
        <f t="shared" si="16"/>
        <v>42.953930958261431</v>
      </c>
      <c r="F215" s="717">
        <v>5.05</v>
      </c>
      <c r="G215" s="44">
        <f t="shared" si="17"/>
        <v>216.9173513392202</v>
      </c>
    </row>
    <row r="216" spans="1:7" ht="15" x14ac:dyDescent="0.25">
      <c r="A216" s="36">
        <f t="shared" si="15"/>
        <v>169</v>
      </c>
      <c r="B216" s="71" t="str">
        <f>'[1]Под 4 и 5'!A38</f>
        <v>5/ 169</v>
      </c>
      <c r="C216" s="91" t="s">
        <v>270</v>
      </c>
      <c r="D216" s="204">
        <v>74.3</v>
      </c>
      <c r="E216" s="43">
        <f t="shared" si="16"/>
        <v>41.664191516955938</v>
      </c>
      <c r="F216" s="717">
        <v>5.05</v>
      </c>
      <c r="G216" s="44">
        <f t="shared" si="17"/>
        <v>210.40416716062748</v>
      </c>
    </row>
    <row r="217" spans="1:7" ht="15" x14ac:dyDescent="0.25">
      <c r="A217" s="36">
        <f t="shared" si="15"/>
        <v>170</v>
      </c>
      <c r="B217" s="71" t="str">
        <f>'[1]Под 4 и 5'!A39</f>
        <v>5/ 170</v>
      </c>
      <c r="C217" s="36" t="s">
        <v>271</v>
      </c>
      <c r="D217" s="204">
        <v>107.6</v>
      </c>
      <c r="E217" s="43">
        <f t="shared" si="16"/>
        <v>60.33737560194426</v>
      </c>
      <c r="F217" s="717">
        <v>5.05</v>
      </c>
      <c r="G217" s="44">
        <f t="shared" si="17"/>
        <v>304.70374678981852</v>
      </c>
    </row>
    <row r="218" spans="1:7" ht="15" x14ac:dyDescent="0.25">
      <c r="A218" s="36">
        <f t="shared" si="15"/>
        <v>171</v>
      </c>
      <c r="B218" s="71" t="str">
        <f>'[1]Под 4 и 5'!A40</f>
        <v>5/ 171</v>
      </c>
      <c r="C218" s="87" t="s">
        <v>272</v>
      </c>
      <c r="D218" s="204">
        <v>107</v>
      </c>
      <c r="E218" s="43">
        <f t="shared" si="16"/>
        <v>60.00092183464718</v>
      </c>
      <c r="F218" s="717">
        <v>5.05</v>
      </c>
      <c r="G218" s="44">
        <f t="shared" si="17"/>
        <v>303.00465526496822</v>
      </c>
    </row>
    <row r="219" spans="1:7" ht="15" x14ac:dyDescent="0.25">
      <c r="A219" s="36">
        <f t="shared" si="15"/>
        <v>172</v>
      </c>
      <c r="B219" s="71" t="str">
        <f>'[1]Под 4 и 5'!A41</f>
        <v>5/ 172</v>
      </c>
      <c r="C219" s="91" t="s">
        <v>273</v>
      </c>
      <c r="D219" s="204">
        <v>76.8</v>
      </c>
      <c r="E219" s="43">
        <f t="shared" si="16"/>
        <v>43.066082214027134</v>
      </c>
      <c r="F219" s="717">
        <v>5.05</v>
      </c>
      <c r="G219" s="44">
        <f t="shared" si="17"/>
        <v>217.48371518083701</v>
      </c>
    </row>
    <row r="220" spans="1:7" ht="15" x14ac:dyDescent="0.25">
      <c r="A220" s="36">
        <f t="shared" si="15"/>
        <v>173</v>
      </c>
      <c r="B220" s="71" t="str">
        <f>'[1]Под 4 и 5'!A42</f>
        <v>5/ 173</v>
      </c>
      <c r="C220" s="80" t="s">
        <v>274</v>
      </c>
      <c r="D220" s="204">
        <v>74.599999999999994</v>
      </c>
      <c r="E220" s="43">
        <f t="shared" si="16"/>
        <v>41.832418400604482</v>
      </c>
      <c r="F220" s="717">
        <v>5.05</v>
      </c>
      <c r="G220" s="44">
        <f t="shared" si="17"/>
        <v>211.25371292305263</v>
      </c>
    </row>
    <row r="221" spans="1:7" ht="15" x14ac:dyDescent="0.25">
      <c r="A221" s="36">
        <f t="shared" si="15"/>
        <v>174</v>
      </c>
      <c r="B221" s="71" t="str">
        <f>'[1]Под 4 и 5'!A43</f>
        <v>5/ 174</v>
      </c>
      <c r="C221" s="95" t="s">
        <v>275</v>
      </c>
      <c r="D221" s="204">
        <v>107.4</v>
      </c>
      <c r="E221" s="43">
        <f t="shared" si="16"/>
        <v>60.225224346178571</v>
      </c>
      <c r="F221" s="717">
        <v>5.05</v>
      </c>
      <c r="G221" s="44">
        <f t="shared" si="17"/>
        <v>304.13738294820178</v>
      </c>
    </row>
    <row r="222" spans="1:7" ht="15" x14ac:dyDescent="0.25">
      <c r="A222" s="36">
        <f t="shared" si="15"/>
        <v>175</v>
      </c>
      <c r="B222" s="71" t="str">
        <f>'[1]Под 4 и 5'!A44</f>
        <v>5/ 175</v>
      </c>
      <c r="C222" s="36" t="s">
        <v>276</v>
      </c>
      <c r="D222" s="204">
        <v>107.4</v>
      </c>
      <c r="E222" s="43">
        <f t="shared" si="16"/>
        <v>60.225224346178571</v>
      </c>
      <c r="F222" s="717">
        <v>5.05</v>
      </c>
      <c r="G222" s="44">
        <f t="shared" si="17"/>
        <v>304.13738294820178</v>
      </c>
    </row>
    <row r="223" spans="1:7" ht="15" x14ac:dyDescent="0.25">
      <c r="A223" s="36">
        <f t="shared" si="15"/>
        <v>176</v>
      </c>
      <c r="B223" s="71" t="str">
        <f>'[1]Под 4 и 5'!A45</f>
        <v>5/ 176</v>
      </c>
      <c r="C223" s="95" t="s">
        <v>277</v>
      </c>
      <c r="D223" s="204">
        <v>76.5</v>
      </c>
      <c r="E223" s="43">
        <f t="shared" si="16"/>
        <v>42.89785533037859</v>
      </c>
      <c r="F223" s="717">
        <v>5.05</v>
      </c>
      <c r="G223" s="44">
        <f t="shared" si="17"/>
        <v>216.63416941841189</v>
      </c>
    </row>
    <row r="224" spans="1:7" ht="15" x14ac:dyDescent="0.25">
      <c r="A224" s="36">
        <f t="shared" si="15"/>
        <v>177</v>
      </c>
      <c r="B224" s="71" t="str">
        <f>'[1]Под 4 и 5'!A46</f>
        <v>5/ 177</v>
      </c>
      <c r="C224" s="95" t="s">
        <v>278</v>
      </c>
      <c r="D224" s="204">
        <v>74.3</v>
      </c>
      <c r="E224" s="43">
        <f t="shared" ref="E224:E237" si="18">D224/$A$5*$E$4</f>
        <v>41.664191516955938</v>
      </c>
      <c r="F224" s="717">
        <v>5.05</v>
      </c>
      <c r="G224" s="44">
        <f t="shared" si="17"/>
        <v>210.40416716062748</v>
      </c>
    </row>
    <row r="225" spans="1:7" ht="15" x14ac:dyDescent="0.25">
      <c r="A225" s="36">
        <f t="shared" si="15"/>
        <v>178</v>
      </c>
      <c r="B225" s="71" t="str">
        <f>'[1]Под 4 и 5'!A47</f>
        <v>5/ 178</v>
      </c>
      <c r="C225" s="91" t="s">
        <v>985</v>
      </c>
      <c r="D225" s="204">
        <f>110.2-2.7</f>
        <v>107.5</v>
      </c>
      <c r="E225" s="43">
        <f t="shared" si="18"/>
        <v>60.281299974061412</v>
      </c>
      <c r="F225" s="717">
        <v>5.05</v>
      </c>
      <c r="G225" s="44">
        <f t="shared" si="17"/>
        <v>304.42056486901009</v>
      </c>
    </row>
    <row r="226" spans="1:7" ht="15" x14ac:dyDescent="0.25">
      <c r="A226" s="36">
        <f t="shared" si="15"/>
        <v>179</v>
      </c>
      <c r="B226" s="71" t="str">
        <f>'[1]Под 4 и 5'!A48</f>
        <v>5/ 179</v>
      </c>
      <c r="C226" s="87" t="s">
        <v>279</v>
      </c>
      <c r="D226" s="204">
        <v>107.1</v>
      </c>
      <c r="E226" s="43">
        <f t="shared" si="18"/>
        <v>60.05699746253002</v>
      </c>
      <c r="F226" s="717">
        <v>5.05</v>
      </c>
      <c r="G226" s="44">
        <f t="shared" si="17"/>
        <v>303.2878371857766</v>
      </c>
    </row>
    <row r="227" spans="1:7" ht="15" x14ac:dyDescent="0.25">
      <c r="A227" s="36">
        <f t="shared" si="15"/>
        <v>180</v>
      </c>
      <c r="B227" s="71" t="str">
        <f>'[1]Под 4 и 5'!A49</f>
        <v>5/ 180</v>
      </c>
      <c r="C227" s="87" t="s">
        <v>280</v>
      </c>
      <c r="D227" s="204">
        <v>76.5</v>
      </c>
      <c r="E227" s="43">
        <f t="shared" si="18"/>
        <v>42.89785533037859</v>
      </c>
      <c r="F227" s="717">
        <v>5.05</v>
      </c>
      <c r="G227" s="44">
        <f t="shared" si="17"/>
        <v>216.63416941841189</v>
      </c>
    </row>
    <row r="228" spans="1:7" ht="15" x14ac:dyDescent="0.25">
      <c r="A228" s="36">
        <f t="shared" si="15"/>
        <v>181</v>
      </c>
      <c r="B228" s="71" t="str">
        <f>'[1]Под 4 и 5'!A50</f>
        <v>5/ 181</v>
      </c>
      <c r="C228" s="87" t="s">
        <v>281</v>
      </c>
      <c r="D228" s="204">
        <f>74.3</f>
        <v>74.3</v>
      </c>
      <c r="E228" s="43">
        <f t="shared" si="18"/>
        <v>41.664191516955938</v>
      </c>
      <c r="F228" s="717">
        <v>5.05</v>
      </c>
      <c r="G228" s="44">
        <f t="shared" si="17"/>
        <v>210.40416716062748</v>
      </c>
    </row>
    <row r="229" spans="1:7" ht="15" x14ac:dyDescent="0.25">
      <c r="A229" s="36">
        <f t="shared" si="15"/>
        <v>182</v>
      </c>
      <c r="B229" s="71" t="str">
        <f>'[1]Под 4 и 5'!A51</f>
        <v>5/ 182</v>
      </c>
      <c r="C229" s="91" t="s">
        <v>282</v>
      </c>
      <c r="D229" s="204">
        <v>107.5</v>
      </c>
      <c r="E229" s="43">
        <f t="shared" si="18"/>
        <v>60.281299974061412</v>
      </c>
      <c r="F229" s="717">
        <v>5.05</v>
      </c>
      <c r="G229" s="44">
        <f t="shared" si="17"/>
        <v>304.42056486901009</v>
      </c>
    </row>
    <row r="230" spans="1:7" ht="15" x14ac:dyDescent="0.25">
      <c r="A230" s="36">
        <f t="shared" si="15"/>
        <v>183</v>
      </c>
      <c r="B230" s="71" t="str">
        <f>'[1]Под 4 и 5'!A52</f>
        <v>5/ 183</v>
      </c>
      <c r="C230" s="80" t="s">
        <v>283</v>
      </c>
      <c r="D230" s="204">
        <v>107.2</v>
      </c>
      <c r="E230" s="43">
        <f t="shared" si="18"/>
        <v>60.113073090412875</v>
      </c>
      <c r="F230" s="717">
        <v>5.05</v>
      </c>
      <c r="G230" s="44">
        <f t="shared" si="17"/>
        <v>303.57101910658503</v>
      </c>
    </row>
    <row r="231" spans="1:7" ht="15" x14ac:dyDescent="0.25">
      <c r="A231" s="36">
        <f t="shared" si="15"/>
        <v>184</v>
      </c>
      <c r="B231" s="71" t="str">
        <f>'[1]Под 4 и 5'!A53</f>
        <v>5/ 184</v>
      </c>
      <c r="C231" s="95" t="s">
        <v>284</v>
      </c>
      <c r="D231" s="204">
        <v>76.7</v>
      </c>
      <c r="E231" s="43">
        <f t="shared" si="18"/>
        <v>43.010006586144286</v>
      </c>
      <c r="F231" s="717">
        <v>5.05</v>
      </c>
      <c r="G231" s="44">
        <f t="shared" si="17"/>
        <v>217.20053326002864</v>
      </c>
    </row>
    <row r="232" spans="1:7" ht="15" x14ac:dyDescent="0.25">
      <c r="A232" s="36">
        <f t="shared" si="15"/>
        <v>185</v>
      </c>
      <c r="B232" s="71" t="str">
        <f>'[1]Под 4 и 5'!A54</f>
        <v>5/ 185</v>
      </c>
      <c r="C232" s="98" t="s">
        <v>285</v>
      </c>
      <c r="D232" s="204">
        <v>74.400000000000006</v>
      </c>
      <c r="E232" s="43">
        <f t="shared" si="18"/>
        <v>41.720267144838786</v>
      </c>
      <c r="F232" s="717">
        <v>5.05</v>
      </c>
      <c r="G232" s="44">
        <f t="shared" si="17"/>
        <v>210.68734908143585</v>
      </c>
    </row>
    <row r="233" spans="1:7" ht="15" x14ac:dyDescent="0.25">
      <c r="A233" s="36">
        <f t="shared" si="15"/>
        <v>186</v>
      </c>
      <c r="B233" s="71" t="s">
        <v>286</v>
      </c>
      <c r="C233" s="99" t="s">
        <v>287</v>
      </c>
      <c r="D233" s="204">
        <v>107.6</v>
      </c>
      <c r="E233" s="43">
        <f t="shared" si="18"/>
        <v>60.33737560194426</v>
      </c>
      <c r="F233" s="717">
        <v>5.05</v>
      </c>
      <c r="G233" s="44">
        <f t="shared" si="17"/>
        <v>304.70374678981852</v>
      </c>
    </row>
    <row r="234" spans="1:7" ht="15" x14ac:dyDescent="0.25">
      <c r="A234" s="36">
        <f t="shared" si="15"/>
        <v>187</v>
      </c>
      <c r="B234" s="71" t="str">
        <f>'[1]Под 4 и 5'!A62</f>
        <v>5/ 187</v>
      </c>
      <c r="C234" s="87" t="s">
        <v>288</v>
      </c>
      <c r="D234" s="204">
        <f>115</f>
        <v>115</v>
      </c>
      <c r="E234" s="43">
        <f t="shared" si="18"/>
        <v>64.486972065275012</v>
      </c>
      <c r="F234" s="717">
        <v>5.05</v>
      </c>
      <c r="G234" s="44">
        <f t="shared" si="17"/>
        <v>325.65920892963879</v>
      </c>
    </row>
    <row r="235" spans="1:7" ht="15" x14ac:dyDescent="0.25">
      <c r="A235" s="36">
        <f t="shared" si="15"/>
        <v>188</v>
      </c>
      <c r="B235" s="71" t="str">
        <f>'[1]Под 4 и 5'!A63</f>
        <v>5/ 188</v>
      </c>
      <c r="C235" s="80" t="s">
        <v>289</v>
      </c>
      <c r="D235" s="204">
        <v>78.099999999999994</v>
      </c>
      <c r="E235" s="43">
        <f t="shared" si="18"/>
        <v>43.795065376504155</v>
      </c>
      <c r="F235" s="717">
        <v>5.05</v>
      </c>
      <c r="G235" s="44">
        <f t="shared" si="17"/>
        <v>221.16508015134599</v>
      </c>
    </row>
    <row r="236" spans="1:7" ht="15" x14ac:dyDescent="0.25">
      <c r="A236" s="36">
        <f t="shared" si="15"/>
        <v>189</v>
      </c>
      <c r="B236" s="71" t="str">
        <f>'[1]Под 4 и 5'!A64</f>
        <v>5/ 189</v>
      </c>
      <c r="C236" s="91" t="s">
        <v>290</v>
      </c>
      <c r="D236" s="204">
        <v>78.599999999999994</v>
      </c>
      <c r="E236" s="43">
        <f t="shared" si="18"/>
        <v>44.075443515918394</v>
      </c>
      <c r="F236" s="717">
        <v>5.05</v>
      </c>
      <c r="G236" s="44">
        <f t="shared" si="17"/>
        <v>222.58098975538789</v>
      </c>
    </row>
    <row r="237" spans="1:7" ht="15" x14ac:dyDescent="0.25">
      <c r="A237" s="36">
        <f t="shared" si="15"/>
        <v>190</v>
      </c>
      <c r="B237" s="71" t="str">
        <f>'[1]Под 4 и 5'!A65</f>
        <v>5/ 190</v>
      </c>
      <c r="C237" s="91" t="s">
        <v>291</v>
      </c>
      <c r="D237" s="204">
        <f>112.6</f>
        <v>112.6</v>
      </c>
      <c r="E237" s="43">
        <f t="shared" si="18"/>
        <v>63.141156996086657</v>
      </c>
      <c r="F237" s="717">
        <v>5.05</v>
      </c>
      <c r="G237" s="44">
        <f t="shared" si="17"/>
        <v>318.86284283023758</v>
      </c>
    </row>
    <row r="238" spans="1:7" x14ac:dyDescent="0.2">
      <c r="A238" s="74"/>
      <c r="B238" s="100"/>
      <c r="C238" s="101"/>
      <c r="D238" s="102">
        <f>SUM(D48:D237)</f>
        <v>15221.5</v>
      </c>
      <c r="E238" s="102">
        <f>SUM(E48:E237)</f>
        <v>8535.5516981876845</v>
      </c>
      <c r="F238" s="103"/>
      <c r="G238" s="323">
        <f>SUM(G48:G237)</f>
        <v>43104.536075847776</v>
      </c>
    </row>
    <row r="239" spans="1:7" x14ac:dyDescent="0.2">
      <c r="C239" t="s">
        <v>1017</v>
      </c>
      <c r="D239" s="38">
        <f>D238+D36</f>
        <v>16565.2</v>
      </c>
      <c r="E239" s="38">
        <f>E238+E36</f>
        <v>9289.0399100495106</v>
      </c>
      <c r="G239" s="324">
        <f>G238+G36</f>
        <v>46909.651545749999</v>
      </c>
    </row>
    <row r="240" spans="1:7" x14ac:dyDescent="0.2">
      <c r="E240" s="104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8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25"/>
      <c r="B1" s="825"/>
      <c r="C1" s="825"/>
      <c r="D1" s="825"/>
      <c r="E1" s="825"/>
    </row>
    <row r="2" spans="1:7" ht="41.25" customHeight="1" x14ac:dyDescent="0.2">
      <c r="A2" s="832" t="s">
        <v>1026</v>
      </c>
      <c r="B2" s="832"/>
      <c r="C2" s="832"/>
      <c r="D2" s="832"/>
      <c r="E2" s="832"/>
    </row>
    <row r="3" spans="1:7" ht="16.5" customHeight="1" x14ac:dyDescent="0.2">
      <c r="A3" s="828" t="s">
        <v>1427</v>
      </c>
      <c r="B3" s="828"/>
      <c r="C3" s="828"/>
      <c r="D3" s="828"/>
      <c r="E3" s="828"/>
    </row>
    <row r="4" spans="1:7" ht="15" x14ac:dyDescent="0.35">
      <c r="A4" s="826" t="s">
        <v>1429</v>
      </c>
      <c r="B4" s="826"/>
      <c r="C4" s="371"/>
      <c r="D4" s="371"/>
      <c r="E4" s="371">
        <v>24861.41</v>
      </c>
    </row>
    <row r="5" spans="1:7" ht="15" x14ac:dyDescent="0.25">
      <c r="A5" s="377">
        <v>44335.5</v>
      </c>
      <c r="B5" s="372" t="s">
        <v>2008</v>
      </c>
      <c r="C5" s="293"/>
      <c r="D5" s="293"/>
      <c r="E5" s="292"/>
      <c r="F5" s="134"/>
    </row>
    <row r="6" spans="1:7" ht="15" x14ac:dyDescent="0.25">
      <c r="A6" s="372" t="s">
        <v>1428</v>
      </c>
      <c r="B6" s="294">
        <f>E4*5.05/A5</f>
        <v>2.8318192080838154</v>
      </c>
      <c r="C6" s="293" t="s">
        <v>1028</v>
      </c>
      <c r="D6" s="293"/>
      <c r="E6" s="292"/>
      <c r="F6" s="134"/>
    </row>
    <row r="7" spans="1:7" ht="26.25" customHeight="1" x14ac:dyDescent="0.25">
      <c r="B7" s="37"/>
      <c r="C7" s="296" t="s">
        <v>2002</v>
      </c>
    </row>
    <row r="8" spans="1:7" s="35" customFormat="1" ht="25.5" x14ac:dyDescent="0.2">
      <c r="A8" s="34" t="s">
        <v>23</v>
      </c>
      <c r="B8" s="39" t="s">
        <v>24</v>
      </c>
      <c r="C8" s="39"/>
      <c r="D8" s="34" t="s">
        <v>26</v>
      </c>
      <c r="E8" s="40" t="s">
        <v>25</v>
      </c>
      <c r="F8" s="34" t="s">
        <v>1020</v>
      </c>
      <c r="G8" s="34" t="s">
        <v>1021</v>
      </c>
    </row>
    <row r="9" spans="1:7" ht="15.75" thickBot="1" x14ac:dyDescent="0.3">
      <c r="A9" s="36"/>
      <c r="B9" s="56" t="s">
        <v>82</v>
      </c>
      <c r="C9" s="141"/>
      <c r="D9" s="41"/>
      <c r="E9" s="57"/>
      <c r="F9" s="54"/>
      <c r="G9" s="215"/>
    </row>
    <row r="10" spans="1:7" ht="15.75" thickTop="1" x14ac:dyDescent="0.25">
      <c r="A10" s="36">
        <v>1</v>
      </c>
      <c r="B10" s="58" t="s">
        <v>83</v>
      </c>
      <c r="C10" s="59" t="s">
        <v>84</v>
      </c>
      <c r="D10" s="44">
        <v>112.3</v>
      </c>
      <c r="E10" s="43">
        <f>D10/$A$5*$E$4</f>
        <v>62.972930112438114</v>
      </c>
      <c r="F10" s="44">
        <v>5.05</v>
      </c>
      <c r="G10" s="44">
        <f>E10*F10</f>
        <v>318.01329706781246</v>
      </c>
    </row>
    <row r="11" spans="1:7" ht="15.75" thickBot="1" x14ac:dyDescent="0.3">
      <c r="A11" s="36">
        <f t="shared" ref="A11:A26" si="0">A10+1</f>
        <v>2</v>
      </c>
      <c r="B11" s="60" t="s">
        <v>85</v>
      </c>
      <c r="C11" s="61"/>
      <c r="D11" s="44">
        <v>121.6</v>
      </c>
      <c r="E11" s="43">
        <f t="shared" ref="E11:E27" si="1">D11/$A$5*$E$4</f>
        <v>68.187963505542953</v>
      </c>
      <c r="F11" s="44">
        <v>5.05</v>
      </c>
      <c r="G11" s="44">
        <f>E11*F11</f>
        <v>344.3492157029919</v>
      </c>
    </row>
    <row r="12" spans="1:7" ht="16.5" thickTop="1" thickBot="1" x14ac:dyDescent="0.3">
      <c r="A12" s="36">
        <f t="shared" si="0"/>
        <v>3</v>
      </c>
      <c r="B12" s="58" t="s">
        <v>86</v>
      </c>
      <c r="C12" s="59" t="s">
        <v>1029</v>
      </c>
      <c r="D12" s="44">
        <v>215.6</v>
      </c>
      <c r="E12" s="43">
        <f t="shared" si="1"/>
        <v>120.89905371541992</v>
      </c>
      <c r="F12" s="44">
        <v>5.05</v>
      </c>
      <c r="G12" s="44">
        <f t="shared" ref="G12:G26" si="2">E12*F12</f>
        <v>610.54022126287055</v>
      </c>
    </row>
    <row r="13" spans="1:7" ht="16.5" thickTop="1" thickBot="1" x14ac:dyDescent="0.3">
      <c r="A13" s="36">
        <f t="shared" si="0"/>
        <v>4</v>
      </c>
      <c r="B13" s="62" t="s">
        <v>87</v>
      </c>
      <c r="C13" s="59" t="s">
        <v>1029</v>
      </c>
      <c r="D13" s="44">
        <v>228.9</v>
      </c>
      <c r="E13" s="43">
        <f>D13/$A$5*$E$4</f>
        <v>128.35711222383867</v>
      </c>
      <c r="F13" s="44">
        <v>5.05</v>
      </c>
      <c r="G13" s="44">
        <f t="shared" si="2"/>
        <v>648.20341673038524</v>
      </c>
    </row>
    <row r="14" spans="1:7" ht="15.75" thickTop="1" x14ac:dyDescent="0.25">
      <c r="A14" s="36">
        <f>A13+1</f>
        <v>5</v>
      </c>
      <c r="B14" s="63" t="s">
        <v>88</v>
      </c>
      <c r="C14" s="49" t="s">
        <v>89</v>
      </c>
      <c r="D14" s="44">
        <v>104.7</v>
      </c>
      <c r="E14" s="43">
        <f>D14/$A$5*$E$4</f>
        <v>58.711182393341687</v>
      </c>
      <c r="F14" s="44">
        <v>5.05</v>
      </c>
      <c r="G14" s="44">
        <f>E14*F14</f>
        <v>296.4914710863755</v>
      </c>
    </row>
    <row r="15" spans="1:7" ht="15" x14ac:dyDescent="0.25">
      <c r="A15" s="36">
        <f t="shared" si="0"/>
        <v>6</v>
      </c>
      <c r="B15" s="64" t="s">
        <v>90</v>
      </c>
      <c r="C15" s="46" t="s">
        <v>91</v>
      </c>
      <c r="D15" s="44">
        <v>110</v>
      </c>
      <c r="E15" s="43">
        <f t="shared" si="1"/>
        <v>61.683190671132607</v>
      </c>
      <c r="F15" s="44">
        <v>5.05</v>
      </c>
      <c r="G15" s="44">
        <f t="shared" si="2"/>
        <v>311.50011288921968</v>
      </c>
    </row>
    <row r="16" spans="1:7" ht="15" x14ac:dyDescent="0.25">
      <c r="A16" s="36">
        <f t="shared" si="0"/>
        <v>7</v>
      </c>
      <c r="B16" s="65" t="s">
        <v>92</v>
      </c>
      <c r="C16" s="46" t="s">
        <v>93</v>
      </c>
      <c r="D16" s="44">
        <v>125.9</v>
      </c>
      <c r="E16" s="43">
        <f t="shared" si="1"/>
        <v>70.599215504505423</v>
      </c>
      <c r="F16" s="44">
        <v>5.05</v>
      </c>
      <c r="G16" s="44">
        <f t="shared" si="2"/>
        <v>356.52603829775239</v>
      </c>
    </row>
    <row r="17" spans="1:7" ht="15.75" thickBot="1" x14ac:dyDescent="0.3">
      <c r="A17" s="36">
        <f t="shared" si="0"/>
        <v>8</v>
      </c>
      <c r="B17" s="62" t="s">
        <v>94</v>
      </c>
      <c r="C17" s="829" t="s">
        <v>95</v>
      </c>
      <c r="D17" s="44">
        <v>102.1</v>
      </c>
      <c r="E17" s="43">
        <f t="shared" si="1"/>
        <v>57.253216068387637</v>
      </c>
      <c r="F17" s="44">
        <v>5.05</v>
      </c>
      <c r="G17" s="44">
        <f t="shared" si="2"/>
        <v>289.12874114535754</v>
      </c>
    </row>
    <row r="18" spans="1:7" ht="15.75" thickTop="1" x14ac:dyDescent="0.25">
      <c r="A18" s="36">
        <f t="shared" si="0"/>
        <v>9</v>
      </c>
      <c r="B18" s="66" t="s">
        <v>96</v>
      </c>
      <c r="C18" s="830"/>
      <c r="D18" s="44">
        <v>110.6</v>
      </c>
      <c r="E18" s="43">
        <f t="shared" si="1"/>
        <v>62.019644438429694</v>
      </c>
      <c r="F18" s="44">
        <v>5.05</v>
      </c>
      <c r="G18" s="44">
        <f t="shared" si="2"/>
        <v>313.19920441406992</v>
      </c>
    </row>
    <row r="19" spans="1:7" ht="15" x14ac:dyDescent="0.25">
      <c r="A19" s="36">
        <f t="shared" si="0"/>
        <v>10</v>
      </c>
      <c r="B19" s="55" t="s">
        <v>97</v>
      </c>
      <c r="C19" s="46" t="s">
        <v>98</v>
      </c>
      <c r="D19" s="44">
        <v>116.9</v>
      </c>
      <c r="E19" s="43">
        <f t="shared" si="1"/>
        <v>65.55240899504912</v>
      </c>
      <c r="F19" s="44">
        <v>5.05</v>
      </c>
      <c r="G19" s="44">
        <f t="shared" si="2"/>
        <v>331.03966542499802</v>
      </c>
    </row>
    <row r="20" spans="1:7" ht="15" x14ac:dyDescent="0.25">
      <c r="A20" s="36">
        <f t="shared" si="0"/>
        <v>11</v>
      </c>
      <c r="B20" s="56" t="s">
        <v>99</v>
      </c>
      <c r="C20" s="829" t="s">
        <v>100</v>
      </c>
      <c r="D20" s="44">
        <v>129.9</v>
      </c>
      <c r="E20" s="43">
        <f t="shared" si="1"/>
        <v>72.842240619819336</v>
      </c>
      <c r="F20" s="44">
        <v>5.05</v>
      </c>
      <c r="G20" s="44">
        <f t="shared" si="2"/>
        <v>367.85331513008765</v>
      </c>
    </row>
    <row r="21" spans="1:7" ht="15.75" thickBot="1" x14ac:dyDescent="0.3">
      <c r="A21" s="67">
        <f t="shared" si="0"/>
        <v>12</v>
      </c>
      <c r="B21" s="68" t="s">
        <v>101</v>
      </c>
      <c r="C21" s="831"/>
      <c r="D21" s="44">
        <v>105.9</v>
      </c>
      <c r="E21" s="43">
        <f t="shared" si="1"/>
        <v>59.384089927935854</v>
      </c>
      <c r="F21" s="44">
        <v>5.05</v>
      </c>
      <c r="G21" s="44">
        <f t="shared" si="2"/>
        <v>299.88965413607605</v>
      </c>
    </row>
    <row r="22" spans="1:7" ht="16.5" thickTop="1" thickBot="1" x14ac:dyDescent="0.3">
      <c r="A22" s="67">
        <f t="shared" si="0"/>
        <v>13</v>
      </c>
      <c r="B22" s="68" t="s">
        <v>1450</v>
      </c>
      <c r="C22" s="61" t="s">
        <v>1437</v>
      </c>
      <c r="D22" s="44">
        <v>34.9</v>
      </c>
      <c r="E22" s="43">
        <f>D22/$A$5*$E$4</f>
        <v>19.57039413111389</v>
      </c>
      <c r="F22" s="44">
        <v>5.05</v>
      </c>
      <c r="G22" s="44">
        <f t="shared" si="2"/>
        <v>98.830490362125147</v>
      </c>
    </row>
    <row r="23" spans="1:7" ht="16.5" thickTop="1" thickBot="1" x14ac:dyDescent="0.3">
      <c r="A23" s="67">
        <f t="shared" si="0"/>
        <v>14</v>
      </c>
      <c r="B23" s="68" t="s">
        <v>1451</v>
      </c>
      <c r="C23" s="61" t="s">
        <v>1438</v>
      </c>
      <c r="D23" s="44">
        <v>37</v>
      </c>
      <c r="E23" s="43">
        <f>D23/$A$5*$E$4</f>
        <v>20.747982316653697</v>
      </c>
      <c r="F23" s="44">
        <v>5.05</v>
      </c>
      <c r="G23" s="44">
        <f t="shared" si="2"/>
        <v>104.77731069910116</v>
      </c>
    </row>
    <row r="24" spans="1:7" ht="16.5" thickTop="1" thickBot="1" x14ac:dyDescent="0.3">
      <c r="A24" s="67">
        <f t="shared" si="0"/>
        <v>15</v>
      </c>
      <c r="B24" s="68" t="s">
        <v>1452</v>
      </c>
      <c r="C24" s="61" t="s">
        <v>1434</v>
      </c>
      <c r="D24" s="44">
        <v>28.9</v>
      </c>
      <c r="E24" s="43">
        <f>D24/$A$5*$E$4</f>
        <v>16.205856458143021</v>
      </c>
      <c r="F24" s="44">
        <v>5.05</v>
      </c>
      <c r="G24" s="44">
        <f t="shared" si="2"/>
        <v>81.83957511362226</v>
      </c>
    </row>
    <row r="25" spans="1:7" ht="16.5" thickTop="1" thickBot="1" x14ac:dyDescent="0.3">
      <c r="A25" s="67">
        <f t="shared" si="0"/>
        <v>16</v>
      </c>
      <c r="B25" s="68" t="s">
        <v>1679</v>
      </c>
      <c r="C25" s="61" t="s">
        <v>1678</v>
      </c>
      <c r="D25" s="44">
        <v>14.5</v>
      </c>
      <c r="E25" s="43">
        <f>D25/$A$5*$E$4</f>
        <v>8.1309660430129345</v>
      </c>
      <c r="F25" s="44">
        <v>5.05</v>
      </c>
      <c r="G25" s="44">
        <f t="shared" si="2"/>
        <v>41.061378517215317</v>
      </c>
    </row>
    <row r="26" spans="1:7" ht="16.5" thickTop="1" thickBot="1" x14ac:dyDescent="0.3">
      <c r="A26" s="67">
        <f t="shared" si="0"/>
        <v>17</v>
      </c>
      <c r="B26" s="68" t="s">
        <v>1680</v>
      </c>
      <c r="C26" s="61" t="s">
        <v>153</v>
      </c>
      <c r="D26" s="44">
        <v>14.5</v>
      </c>
      <c r="E26" s="43">
        <f>D26/$A$5*$E$4</f>
        <v>8.1309660430129345</v>
      </c>
      <c r="F26" s="44">
        <v>5.05</v>
      </c>
      <c r="G26" s="44">
        <f t="shared" si="2"/>
        <v>41.061378517215317</v>
      </c>
    </row>
    <row r="27" spans="1:7" ht="16.5" thickTop="1" thickBot="1" x14ac:dyDescent="0.3">
      <c r="A27" s="36">
        <v>18</v>
      </c>
      <c r="B27" s="69" t="s">
        <v>102</v>
      </c>
      <c r="C27" s="70" t="s">
        <v>103</v>
      </c>
      <c r="D27" s="44"/>
      <c r="E27" s="43">
        <f t="shared" si="1"/>
        <v>0</v>
      </c>
      <c r="F27" s="44"/>
      <c r="G27" s="44"/>
    </row>
    <row r="28" spans="1:7" ht="15.75" thickTop="1" x14ac:dyDescent="0.25">
      <c r="A28" s="36"/>
      <c r="B28" s="53"/>
      <c r="C28" s="51"/>
      <c r="D28" s="210">
        <f>SUM(D10:D26)</f>
        <v>1714.2000000000003</v>
      </c>
      <c r="E28" s="210">
        <f>SUM(E10:E27)</f>
        <v>961.24841316777747</v>
      </c>
      <c r="F28" s="44"/>
      <c r="G28" s="210">
        <f>SUM(G10:G27)</f>
        <v>4854.3044864972771</v>
      </c>
    </row>
    <row r="29" spans="1:7" ht="15" x14ac:dyDescent="0.25">
      <c r="A29" s="36"/>
      <c r="B29" s="71" t="s">
        <v>104</v>
      </c>
      <c r="C29" s="72"/>
      <c r="D29" s="73"/>
      <c r="E29" s="43"/>
      <c r="F29" s="44"/>
      <c r="G29" s="44"/>
    </row>
    <row r="30" spans="1:7" ht="15" x14ac:dyDescent="0.25">
      <c r="A30" s="36">
        <v>1</v>
      </c>
      <c r="B30" s="71" t="s">
        <v>106</v>
      </c>
      <c r="C30" s="72"/>
      <c r="D30" s="44">
        <v>1221.3</v>
      </c>
      <c r="E30" s="43">
        <f>D30/$A$5*$E$4</f>
        <v>684.85164333322052</v>
      </c>
      <c r="F30" s="44">
        <v>5.05</v>
      </c>
      <c r="G30" s="44">
        <f>E30*F30</f>
        <v>3458.5007988327634</v>
      </c>
    </row>
    <row r="31" spans="1:7" ht="15" x14ac:dyDescent="0.25">
      <c r="A31" s="36">
        <v>2</v>
      </c>
      <c r="B31" s="71" t="s">
        <v>107</v>
      </c>
      <c r="C31" s="72"/>
      <c r="D31" s="44">
        <v>923.7</v>
      </c>
      <c r="E31" s="43">
        <f>D31/$A$5*$E$4</f>
        <v>517.97057475386544</v>
      </c>
      <c r="F31" s="44">
        <v>5.05</v>
      </c>
      <c r="G31" s="44">
        <f>E31*F31</f>
        <v>2615.7514025070204</v>
      </c>
    </row>
    <row r="32" spans="1:7" ht="15" x14ac:dyDescent="0.25">
      <c r="A32" s="36">
        <v>3</v>
      </c>
      <c r="B32" s="71" t="s">
        <v>108</v>
      </c>
      <c r="C32" s="72"/>
      <c r="D32" s="44">
        <v>272.60000000000002</v>
      </c>
      <c r="E32" s="43">
        <f>D32/$A$5*$E$4</f>
        <v>152.86216160864319</v>
      </c>
      <c r="F32" s="44">
        <v>5.05</v>
      </c>
      <c r="G32" s="44">
        <f>E32*F32</f>
        <v>771.95391612364813</v>
      </c>
    </row>
    <row r="33" spans="1:7" ht="15" x14ac:dyDescent="0.25">
      <c r="A33" s="36">
        <v>4</v>
      </c>
      <c r="B33" s="71" t="s">
        <v>109</v>
      </c>
      <c r="C33" s="72"/>
      <c r="D33" s="44">
        <v>107.3</v>
      </c>
      <c r="E33" s="43">
        <f>D33/$A$5*$E$4</f>
        <v>60.169148718295723</v>
      </c>
      <c r="F33" s="44">
        <v>5.05</v>
      </c>
      <c r="G33" s="44">
        <f>E33*F33</f>
        <v>303.8542010273934</v>
      </c>
    </row>
    <row r="34" spans="1:7" ht="15" x14ac:dyDescent="0.25">
      <c r="A34" s="36"/>
      <c r="B34" s="36"/>
      <c r="C34" s="36"/>
      <c r="D34" s="75">
        <f>SUM(D30:D33)</f>
        <v>2524.9</v>
      </c>
      <c r="E34" s="75">
        <f>SUM(E30:E33)</f>
        <v>1415.8535284140248</v>
      </c>
      <c r="F34" s="76"/>
      <c r="G34" s="75">
        <f>SUM(G30:G33)</f>
        <v>7150.060318490825</v>
      </c>
    </row>
    <row r="35" spans="1:7" ht="18.75" customHeight="1" x14ac:dyDescent="0.25">
      <c r="A35" s="36"/>
      <c r="B35" s="72" t="s">
        <v>1041</v>
      </c>
      <c r="C35" s="101"/>
      <c r="D35" s="211">
        <f>D28+D34</f>
        <v>4239.1000000000004</v>
      </c>
      <c r="E35" s="211">
        <f>E28+E34</f>
        <v>2377.1019415818023</v>
      </c>
      <c r="F35" s="212"/>
      <c r="G35" s="211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2022-12-14T11:14:21Z</cp:lastPrinted>
  <dcterms:created xsi:type="dcterms:W3CDTF">2010-02-17T17:09:47Z</dcterms:created>
  <dcterms:modified xsi:type="dcterms:W3CDTF">2022-12-20T11:53:02Z</dcterms:modified>
</cp:coreProperties>
</file>